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92.168.1.6\share\JIS認証バックアップ用フォルダ\藤野\IT推進\エクセル申請書\"/>
    </mc:Choice>
  </mc:AlternateContent>
  <xr:revisionPtr revIDLastSave="0" documentId="13_ncr:1_{B1C8DA4D-7FDB-42C1-9B5A-F04B479B5612}" xr6:coauthVersionLast="47" xr6:coauthVersionMax="47" xr10:uidLastSave="{00000000-0000-0000-0000-000000000000}"/>
  <workbookProtection workbookAlgorithmName="SHA-512" workbookHashValue="XTlc8NK/A6FH8g+yQXAey9pA/M8uOiilrYZLylqTp3IZ1A3LEoBVlfJ5jY4Pzjg4HOfFJhXmFfsL1ejh949dkw==" workbookSaltValue="0PolUabnizuSrHC8X22HLQ==" workbookSpinCount="100000" lockStructure="1"/>
  <bookViews>
    <workbookView xWindow="-110" yWindow="-110" windowWidth="19420" windowHeight="11500" tabRatio="626" firstSheet="4" activeTab="4" xr2:uid="{00000000-000D-0000-FFFF-FFFF00000000}"/>
  </bookViews>
  <sheets>
    <sheet name="画像格納" sheetId="8" state="hidden" r:id="rId1"/>
    <sheet name="Sheet1" sheetId="1" state="hidden" r:id="rId2"/>
    <sheet name="Work作業エリア" sheetId="3" state="hidden" r:id="rId3"/>
    <sheet name="parameter" sheetId="4" state="hidden" r:id="rId4"/>
    <sheet name="受験申請書入力" sheetId="2" r:id="rId5"/>
    <sheet name="レベル１、２" sheetId="6" r:id="rId6"/>
    <sheet name="レベル３" sheetId="7" r:id="rId7"/>
  </sheets>
  <definedNames>
    <definedName name="_xlnm._FilterDatabase" localSheetId="6" hidden="1">レベル３!$E$24:$AY$32</definedName>
    <definedName name="ET3_渦電流探傷試験_レベル３">Sheet1!$F$125:$F$131</definedName>
    <definedName name="ET3_渦電流探傷試験_レベル３_LT">Sheet1!$B$527:$B$532</definedName>
    <definedName name="ET3_渦電流探傷試験_レベル３_LT_MT">Sheet1!$E$527:$E$528</definedName>
    <definedName name="ET3_渦電流探傷試験_レベル３_LT_PT">Sheet1!$F$527:$F$528</definedName>
    <definedName name="ET3_渦電流探傷試験_レベル３_LT_RT">Sheet1!$C$527:$C$531</definedName>
    <definedName name="ET3_渦電流探傷試験_レベル３_LT_ST">Sheet1!$G$527:$G$528</definedName>
    <definedName name="ET3_渦電流探傷試験_レベル３_LT_TT">Sheet1!$H$527:$H$528</definedName>
    <definedName name="ET3_渦電流探傷試験_レベル３_LT_UT">Sheet1!$D$527:$D$531</definedName>
    <definedName name="ET3_渦電流探傷試験_レベル３_MT">Sheet1!$B$491:$B$496</definedName>
    <definedName name="ET3_渦電流探傷試験_レベル３_MT_LT">Sheet1!$H$491:$H$492</definedName>
    <definedName name="ET3_渦電流探傷試験_レベル３_MT_PT">Sheet1!$E$491:$E$492</definedName>
    <definedName name="ET3_渦電流探傷試験_レベル３_MT_RT">Sheet1!$C$491:$C$495</definedName>
    <definedName name="ET3_渦電流探傷試験_レベル３_MT_ST">Sheet1!$F$491:$F$492</definedName>
    <definedName name="ET3_渦電流探傷試験_レベル３_MT_TT">Sheet1!$G$491:$G$492</definedName>
    <definedName name="ET3_渦電流探傷試験_レベル３_MT_UT">Sheet1!$D$491:$D$495</definedName>
    <definedName name="ET3_渦電流探傷試験_レベル３_PT">Sheet1!$B$500:$B$505</definedName>
    <definedName name="ET3_渦電流探傷試験_レベル３_PT_LT">Sheet1!$H$500:$H$501</definedName>
    <definedName name="ET3_渦電流探傷試験_レベル３_PT_MT">Sheet1!$E$500:$E$501</definedName>
    <definedName name="ET3_渦電流探傷試験_レベル３_PT_RT">Sheet1!$C$500:$C$504</definedName>
    <definedName name="ET3_渦電流探傷試験_レベル３_PT_ST">Sheet1!$F$500:$F$501</definedName>
    <definedName name="ET3_渦電流探傷試験_レベル３_PT_TT">Sheet1!$G$500:$G$501</definedName>
    <definedName name="ET3_渦電流探傷試験_レベル３_PT_UT">Sheet1!$D$500:$D$504</definedName>
    <definedName name="ET3_渦電流探傷試験_レベル３_RT">Sheet1!$B$473:$B$478</definedName>
    <definedName name="ET3_渦電流探傷試験_レベル３_RT_LT">Sheet1!$H$473:$H$477</definedName>
    <definedName name="ET3_渦電流探傷試験_レベル３_RT_MT">Sheet1!$D$473:$D$477</definedName>
    <definedName name="ET3_渦電流探傷試験_レベル３_RT_PT">Sheet1!$E$473:$E$477</definedName>
    <definedName name="ET3_渦電流探傷試験_レベル３_RT_ST">Sheet1!$F$473:$F$477</definedName>
    <definedName name="ET3_渦電流探傷試験_レベル３_RT_TT">Sheet1!$G$473:$G$477</definedName>
    <definedName name="ET3_渦電流探傷試験_レベル３_RT_UT">Sheet1!$C$473:$C$477</definedName>
    <definedName name="ET3_渦電流探傷試験_レベル３_ST">Sheet1!$B$509:$B$514</definedName>
    <definedName name="ET3_渦電流探傷試験_レベル３_ST_LT">Sheet1!$H$509:$H$510</definedName>
    <definedName name="ET3_渦電流探傷試験_レベル３_ST_MT">Sheet1!$E$509:$E$510</definedName>
    <definedName name="ET3_渦電流探傷試験_レベル３_ST_PT">Sheet1!$F$509:$F$510</definedName>
    <definedName name="ET3_渦電流探傷試験_レベル３_ST_RT">Sheet1!$C$509:$C$513</definedName>
    <definedName name="ET3_渦電流探傷試験_レベル３_ST_TT">Sheet1!$G$509:$G$510</definedName>
    <definedName name="ET3_渦電流探傷試験_レベル３_ST_UT">Sheet1!$D$509:$D$513</definedName>
    <definedName name="ET3_渦電流探傷試験_レベル３_TT">Sheet1!$B$518:$B$523</definedName>
    <definedName name="ET3_渦電流探傷試験_レベル３_TT_LT">Sheet1!$H$518:$H$519</definedName>
    <definedName name="ET3_渦電流探傷試験_レベル３_TT_MT">Sheet1!$E$518:$E$519</definedName>
    <definedName name="ET3_渦電流探傷試験_レベル３_TT_PT">Sheet1!$F$518:$F$519</definedName>
    <definedName name="ET3_渦電流探傷試験_レベル３_TT_RT">Sheet1!$C$518:$C$522</definedName>
    <definedName name="ET3_渦電流探傷試験_レベル３_TT_ST">Sheet1!$G$518:$G$519</definedName>
    <definedName name="ET3_渦電流探傷試験_レベル３_TT_UT">Sheet1!$D$518:$D$522</definedName>
    <definedName name="ET3_渦電流探傷試験_レベル３_UT">Sheet1!$B$482:$B$487</definedName>
    <definedName name="ET3_渦電流探傷試験_レベル３_UT_LT">Sheet1!$H$482:$H$486</definedName>
    <definedName name="ET3_渦電流探傷試験_レベル３_UT_MT">Sheet1!$D$482:$D$486</definedName>
    <definedName name="ET3_渦電流探傷試験_レベル３_UT_PT">Sheet1!$E$482:$E$486</definedName>
    <definedName name="ET3_渦電流探傷試験_レベル３_UT_RT">Sheet1!$C$482:$C$486</definedName>
    <definedName name="ET3_渦電流探傷試験_レベル３_UT_ST">Sheet1!$F$482:$F$486</definedName>
    <definedName name="ET3_渦電流探傷試験_レベル３_UT_TT">Sheet1!$G$482:$G$486</definedName>
    <definedName name="LT3_漏れ試験_レベル３">Sheet1!$I$125:$I$131</definedName>
    <definedName name="LT3_漏れ試験_レベル３_ET">Sheet1!$B$704:$B$709</definedName>
    <definedName name="LT3_漏れ試験_レベル３_ET_MT">Sheet1!$E$704:$E$705</definedName>
    <definedName name="LT3_漏れ試験_レベル３_ET_PT">Sheet1!$F$704:$F$705</definedName>
    <definedName name="LT3_漏れ試験_レベル３_ET_RT">Sheet1!$C$704:$C$708</definedName>
    <definedName name="LT3_漏れ試験_レベル３_ET_ST">Sheet1!$G$704:$G$705</definedName>
    <definedName name="LT3_漏れ試験_レベル３_ET_TT">Sheet1!$H$704:$H$705</definedName>
    <definedName name="LT3_漏れ試験_レベル３_ET_UT">Sheet1!$D$704:$D$708</definedName>
    <definedName name="LT3_漏れ試験_レベル３_LT">Sheet1!$B$722:$B$727</definedName>
    <definedName name="LT3_漏れ試験_レベル３_LT_ET">Sheet1!$G$722:$G$723</definedName>
    <definedName name="LT3_漏れ試験_レベル３_LT_MT">Sheet1!$E$722:$E$723</definedName>
    <definedName name="LT3_漏れ試験_レベル３_LT_PT">Sheet1!$F$722:$F$723</definedName>
    <definedName name="LT3_漏れ試験_レベル３_LT_RT">Sheet1!$C$722:$C$726</definedName>
    <definedName name="LT3_漏れ試験_レベル３_LT_ST">Sheet1!$H$722:$H$723</definedName>
    <definedName name="LT3_漏れ試験_レベル３_LT_UT">Sheet1!$D$722:$D$726</definedName>
    <definedName name="LT3_漏れ試験_レベル３_MT">Sheet1!$B$686:$B$691</definedName>
    <definedName name="LT3_漏れ試験_レベル３_MT_ET">Sheet1!$F$686:$F$687</definedName>
    <definedName name="LT3_漏れ試験_レベル３_MT_PT">Sheet1!$E$686:$E$687</definedName>
    <definedName name="LT3_漏れ試験_レベル３_MT_RT">Sheet1!$C$686:$C$690</definedName>
    <definedName name="LT3_漏れ試験_レベル３_MT_ST">Sheet1!$G$686:$G$687</definedName>
    <definedName name="LT3_漏れ試験_レベル３_MT_TT">Sheet1!$H$686:$H$687</definedName>
    <definedName name="LT3_漏れ試験_レベル３_MT_UT">Sheet1!$D$686:$D$690</definedName>
    <definedName name="LT3_漏れ試験_レベル３_PT">Sheet1!$B$695:$B$700</definedName>
    <definedName name="LT3_漏れ試験_レベル３_PT_ET">Sheet1!$F$695:$F$696</definedName>
    <definedName name="LT3_漏れ試験_レベル３_PT_MT">Sheet1!$E$695:$E$696</definedName>
    <definedName name="LT3_漏れ試験_レベル３_PT_RT">Sheet1!$C$695:$C$699</definedName>
    <definedName name="LT3_漏れ試験_レベル３_PT_ST">Sheet1!$G$695:$G$696</definedName>
    <definedName name="LT3_漏れ試験_レベル３_PT_TT">Sheet1!$H$695:$H$696</definedName>
    <definedName name="LT3_漏れ試験_レベル３_PT_UT">Sheet1!$D$695:$D$699</definedName>
    <definedName name="LT3_漏れ試験_レベル３_RT">Sheet1!$B$668:$B$673</definedName>
    <definedName name="LT3_漏れ試験_レベル３_RT_ET">Sheet1!$F$668:$F$672</definedName>
    <definedName name="LT3_漏れ試験_レベル３_RT_MT">Sheet1!$D$668:$D$672</definedName>
    <definedName name="LT3_漏れ試験_レベル３_RT_PT">Sheet1!$E$668:$E$672</definedName>
    <definedName name="LT3_漏れ試験_レベル３_RT_ST">Sheet1!$G$668:$G$672</definedName>
    <definedName name="LT3_漏れ試験_レベル３_RT_TT">Sheet1!$H$668:$H$672</definedName>
    <definedName name="LT3_漏れ試験_レベル３_RT_UT">Sheet1!$C$668:$C$672</definedName>
    <definedName name="LT3_漏れ試験_レベル３_TT">Sheet1!$B$713:$B$718</definedName>
    <definedName name="LT3_漏れ試験_レベル３_TT_ET">Sheet1!$G$713:$G$714</definedName>
    <definedName name="LT3_漏れ試験_レベル３_TT_MT">Sheet1!$E$713:$E$714</definedName>
    <definedName name="LT3_漏れ試験_レベル３_TT_PT">Sheet1!$F$713:$F$714</definedName>
    <definedName name="LT3_漏れ試験_レベル３_TT_RT">Sheet1!$C$713:$C$717</definedName>
    <definedName name="LT3_漏れ試験_レベル３_TT_TT">Sheet1!$H$713:$H$714</definedName>
    <definedName name="LT3_漏れ試験_レベル３_TT_UT">Sheet1!$D$713:$D$717</definedName>
    <definedName name="LT3_漏れ試験_レベル３_UT">Sheet1!$B$677:$B$682</definedName>
    <definedName name="LT3_漏れ試験_レベル３_UT_ET">Sheet1!$F$677:$F$681</definedName>
    <definedName name="LT3_漏れ試験_レベル３_UT_MT">Sheet1!$D$677:$D$681</definedName>
    <definedName name="LT3_漏れ試験_レベル３_UT_PT">Sheet1!$E$677:$E$681</definedName>
    <definedName name="LT3_漏れ試験_レベル３_UT_RT">Sheet1!$C$677:$C$681</definedName>
    <definedName name="LT3_漏れ試験_レベル３_UT_ST">Sheet1!$G$677:$G$681</definedName>
    <definedName name="LT3_漏れ試験_レベル３_UT_TT">Sheet1!$H$677:$H$681</definedName>
    <definedName name="MT3_磁気探傷試験_レベル３">Sheet1!$D$125:$D$131</definedName>
    <definedName name="MT3_磁気探傷試験_レベル３_ET">Sheet1!$B$370:$B$375</definedName>
    <definedName name="MT3_磁気探傷試験_レベル３_ET_LT">Sheet1!$H$370:$H$371</definedName>
    <definedName name="MT3_磁気探傷試験_レベル３_ET_PT">Sheet1!$E$370:$E$371</definedName>
    <definedName name="MT3_磁気探傷試験_レベル３_ET_RT">Sheet1!$C$370:$C$374</definedName>
    <definedName name="MT3_磁気探傷試験_レベル３_ET_ST">Sheet1!$F$370:$F$371</definedName>
    <definedName name="MT3_磁気探傷試験_レベル３_ET_TT">Sheet1!$G$370:$G$371</definedName>
    <definedName name="MT3_磁気探傷試験_レベル３_ET_UT">Sheet1!$D$370:$D$374</definedName>
    <definedName name="MT3_磁気探傷試験_レベル３_LT">Sheet1!$B$397:$B$402</definedName>
    <definedName name="MT3_磁気探傷試験_レベル３_LT_ET">Sheet1!$F$397:$F$398</definedName>
    <definedName name="MT3_磁気探傷試験_レベル３_LT_PT">Sheet1!$E$397:$E$398</definedName>
    <definedName name="MT3_磁気探傷試験_レベル３_LT_RT">Sheet1!$C$397:$C$401</definedName>
    <definedName name="MT3_磁気探傷試験_レベル３_LT_ST">Sheet1!$G$397:$G$398</definedName>
    <definedName name="MT3_磁気探傷試験_レベル３_LT_TT">Sheet1!$H$397:$H$398</definedName>
    <definedName name="MT3_磁気探傷試験_レベル３_LT_UT">Sheet1!$D$397:$D$401</definedName>
    <definedName name="MT3_磁気探傷試験_レベル３_PT">Sheet1!$B$361:$B$366</definedName>
    <definedName name="MT3_磁気探傷試験_レベル３_PT_ET">Sheet1!$E$361:$E$362</definedName>
    <definedName name="MT3_磁気探傷試験_レベル３_PT_LT">Sheet1!$H$361:$H$362</definedName>
    <definedName name="MT3_磁気探傷試験_レベル３_PT_RT">Sheet1!$C$361:$C$365</definedName>
    <definedName name="MT3_磁気探傷試験_レベル３_PT_ST">Sheet1!$F$361:$F$362</definedName>
    <definedName name="MT3_磁気探傷試験_レベル３_PT_TT">Sheet1!$G$361:$G$362</definedName>
    <definedName name="MT3_磁気探傷試験_レベル３_PT_UT">Sheet1!$D$361:$D$365</definedName>
    <definedName name="MT3_磁気探傷試験_レベル３_RT">Sheet1!$B$343:$B$348</definedName>
    <definedName name="MT3_磁気探傷試験_レベル３_RT_ET">Sheet1!$E$343:$E$347</definedName>
    <definedName name="MT3_磁気探傷試験_レベル３_RT_LT">Sheet1!$H$343:$H$347</definedName>
    <definedName name="MT3_磁気探傷試験_レベル３_RT_PT">Sheet1!$D$343:$D$347</definedName>
    <definedName name="MT3_磁気探傷試験_レベル３_RT_ST">Sheet1!$F$343:$F$347</definedName>
    <definedName name="MT3_磁気探傷試験_レベル３_RT_TT">Sheet1!$G$343:$G$347</definedName>
    <definedName name="MT3_磁気探傷試験_レベル３_RT_UT">Sheet1!$C$343:$C$347</definedName>
    <definedName name="MT3_磁気探傷試験_レベル３_ST">Sheet1!$B$379:$B$384</definedName>
    <definedName name="MT3_磁気探傷試験_レベル３_ST_ET">Sheet1!$F$379:$F$380</definedName>
    <definedName name="MT3_磁気探傷試験_レベル３_ST_LT">Sheet1!$H$379:$H$380</definedName>
    <definedName name="MT3_磁気探傷試験_レベル３_ST_PT">Sheet1!$E$379:$E$380</definedName>
    <definedName name="MT3_磁気探傷試験_レベル３_ST_RT">Sheet1!$C$379:$C$383</definedName>
    <definedName name="MT3_磁気探傷試験_レベル３_ST_TT">Sheet1!$G$379:$G$380</definedName>
    <definedName name="MT3_磁気探傷試験_レベル３_ST_UT">Sheet1!$D$379:$D$383</definedName>
    <definedName name="MT3_磁気探傷試験_レベル３_TT">Sheet1!$B$388:$B$393</definedName>
    <definedName name="MT3_磁気探傷試験_レベル３_TT_ET">Sheet1!$F$388:$F$389</definedName>
    <definedName name="MT3_磁気探傷試験_レベル３_TT_LT">Sheet1!$H$388:$H$389</definedName>
    <definedName name="MT3_磁気探傷試験_レベル３_TT_PT">Sheet1!$E$388:$E$389</definedName>
    <definedName name="MT3_磁気探傷試験_レベル３_TT_RT">Sheet1!$C$388:$C$392</definedName>
    <definedName name="MT3_磁気探傷試験_レベル３_TT_ST">Sheet1!$G$388:$G$389</definedName>
    <definedName name="MT3_磁気探傷試験_レベル３_TT_UT">Sheet1!$D$388:$D$392</definedName>
    <definedName name="MT3_磁気探傷試験_レベル３_UT">Sheet1!$B$352:$B$357</definedName>
    <definedName name="MT3_磁気探傷試験_レベル３_UT_ET">Sheet1!$E$352:$E$356</definedName>
    <definedName name="MT3_磁気探傷試験_レベル３_UT_LT">Sheet1!$H$352:$H$356</definedName>
    <definedName name="MT3_磁気探傷試験_レベル３_UT_PT">Sheet1!$D$352:$D$356</definedName>
    <definedName name="MT3_磁気探傷試験_レベル３_UT_RT">Sheet1!$C$352:$C$356</definedName>
    <definedName name="MT3_磁気探傷試験_レベル３_UT_ST">Sheet1!$F$352:$F$356</definedName>
    <definedName name="MT3_磁気探傷試験_レベル３_UT_TT">Sheet1!$G$352:$G$356</definedName>
    <definedName name="NDT">Sheet1!$A$738:$A$749</definedName>
    <definedName name="_xlnm.Print_Area" localSheetId="5">'レベル１、２'!$A$1:$BV$99</definedName>
    <definedName name="_xlnm.Print_Area" localSheetId="6">レベル３!$A$1:$BV$99</definedName>
    <definedName name="PT3_浸透探傷試験_レベル３">Sheet1!$E$125:$E$131</definedName>
    <definedName name="PT3_浸透探傷試験_レベル３_ET">Sheet1!$B$435:$B$440</definedName>
    <definedName name="PT3_浸透探傷試験_レベル３_ET_LT">Sheet1!$H$435:$H$436</definedName>
    <definedName name="PT3_浸透探傷試験_レベル３_ET_MT">Sheet1!$E$435:$E$436</definedName>
    <definedName name="PT3_浸透探傷試験_レベル３_ET_RT">Sheet1!$C$435:$C$439</definedName>
    <definedName name="PT3_浸透探傷試験_レベル３_ET_ST">Sheet1!$F$435:$F$436</definedName>
    <definedName name="PT3_浸透探傷試験_レベル３_ET_TT">Sheet1!$G$435:$G$436</definedName>
    <definedName name="PT3_浸透探傷試験_レベル３_ET_UT">Sheet1!$D$435:$D$439</definedName>
    <definedName name="PT3_浸透探傷試験_レベル３_LT">Sheet1!$B$462:$B$467</definedName>
    <definedName name="PT3_浸透探傷試験_レベル３_LT_ET">Sheet1!$F$462:$F$463</definedName>
    <definedName name="PT3_浸透探傷試験_レベル３_LT_MT">Sheet1!$E$462:$E$463</definedName>
    <definedName name="PT3_浸透探傷試験_レベル３_LT_RT">Sheet1!$C$462:$C$466</definedName>
    <definedName name="PT3_浸透探傷試験_レベル３_LT_ST">Sheet1!$G$462:$G$463</definedName>
    <definedName name="PT3_浸透探傷試験_レベル３_LT_TT">Sheet1!$H$453:$H$454</definedName>
    <definedName name="PT3_浸透探傷試験_レベル３_LT_UT">Sheet1!$D$462:$D$466</definedName>
    <definedName name="PT3_浸透探傷試験_レベル３_MT">Sheet1!$B$426:$B$431</definedName>
    <definedName name="PT3_浸透探傷試験_レベル３_MT_ET">Sheet1!$E$426:$E$427</definedName>
    <definedName name="PT3_浸透探傷試験_レベル３_MT_LT">Sheet1!$H$426:$H$427</definedName>
    <definedName name="PT3_浸透探傷試験_レベル３_MT_RT">Sheet1!$C$426:$C$430</definedName>
    <definedName name="PT3_浸透探傷試験_レベル３_MT_ST">Sheet1!$F$426:$F$427</definedName>
    <definedName name="PT3_浸透探傷試験_レベル３_MT_TT">Sheet1!$G$426:$G$427</definedName>
    <definedName name="PT3_浸透探傷試験_レベル３_MT_UT">Sheet1!$D$426:$D$430</definedName>
    <definedName name="PT3_浸透探傷試験_レベル３_RT">Sheet1!$B$408:$B$413</definedName>
    <definedName name="PT3_浸透探傷試験_レベル３_RT_ET">Sheet1!$E$408:$E$412</definedName>
    <definedName name="PT3_浸透探傷試験_レベル３_RT_LT">Sheet1!$H$408:$H$412</definedName>
    <definedName name="PT3_浸透探傷試験_レベル３_RT_MT">Sheet1!$D$408:$D$412</definedName>
    <definedName name="PT3_浸透探傷試験_レベル３_RT_ST">Sheet1!$F$408:$F$412</definedName>
    <definedName name="PT3_浸透探傷試験_レベル３_RT_TT">Sheet1!$G$408:$G$412</definedName>
    <definedName name="PT3_浸透探傷試験_レベル３_RT_UT">Sheet1!$C$408:$C$412</definedName>
    <definedName name="PT3_浸透探傷試験_レベル３_ST">Sheet1!$B$444:$B$449</definedName>
    <definedName name="PT3_浸透探傷試験_レベル３_ST_ET">Sheet1!$F$444:$F$445</definedName>
    <definedName name="PT3_浸透探傷試験_レベル３_ST_LT">Sheet1!$H$444:$H$445</definedName>
    <definedName name="PT3_浸透探傷試験_レベル３_ST_MT">Sheet1!$E$444:$E$445</definedName>
    <definedName name="PT3_浸透探傷試験_レベル３_ST_RT">Sheet1!$C$444:$C$448</definedName>
    <definedName name="PT3_浸透探傷試験_レベル３_ST_TT">Sheet1!$G$444:$G$445</definedName>
    <definedName name="PT3_浸透探傷試験_レベル３_ST_UT">Sheet1!$D$444:$D$448</definedName>
    <definedName name="PT3_浸透探傷試験_レベル３_TT">Sheet1!$B$453:$B$458</definedName>
    <definedName name="PT3_浸透探傷試験_レベル３_TT_ET">Sheet1!$F$453:$F$454</definedName>
    <definedName name="PT3_浸透探傷試験_レベル３_TT_LT">Sheet1!$H$453:$H$454</definedName>
    <definedName name="PT3_浸透探傷試験_レベル３_TT_MT">Sheet1!$E$453:$E$454</definedName>
    <definedName name="PT3_浸透探傷試験_レベル３_TT_RT">Sheet1!$C$453:$C$457</definedName>
    <definedName name="PT3_浸透探傷試験_レベル３_TT_ST">Sheet1!$G$453:$G$454</definedName>
    <definedName name="PT3_浸透探傷試験_レベル３_TT_UT">Sheet1!$D$453:$D$457</definedName>
    <definedName name="PT3_浸透探傷試験_レベル３_UT">Sheet1!$B$417:$B$422</definedName>
    <definedName name="PT3_浸透探傷試験_レベル３_UT_ET">Sheet1!$E$417:$E$421</definedName>
    <definedName name="PT3_浸透探傷試験_レベル３_UT_LT">Sheet1!$H$417:$H$421</definedName>
    <definedName name="PT3_浸透探傷試験_レベル３_UT_MT">Sheet1!$D$417:$D$421</definedName>
    <definedName name="PT3_浸透探傷試験_レベル３_UT_RT">Sheet1!$C$417:$C$421</definedName>
    <definedName name="PT3_浸透探傷試験_レベル３_UT_ST">Sheet1!$F$417:$F$421</definedName>
    <definedName name="PT3_浸透探傷試験_レベル３_UT_TT">Sheet1!$G$417:$G$421</definedName>
    <definedName name="RT3_放射線透過試験_レベル３">Sheet1!$B$125:$B$131</definedName>
    <definedName name="RT3_放射線透過試験_レベル３_ET">Sheet1!$B$240:$B$245</definedName>
    <definedName name="RT3_放射線透過試験_レベル３_ET_LT">Sheet1!$H$240:$H$244</definedName>
    <definedName name="RT3_放射線透過試験_レベル３_ET_MT">Sheet1!$D$240:$D$244</definedName>
    <definedName name="RT3_放射線透過試験_レベル３_ET_PT">Sheet1!$E$240:$E$244</definedName>
    <definedName name="RT3_放射線透過試験_レベル３_ET_ST">Sheet1!$F$240:$F$244</definedName>
    <definedName name="RT3_放射線透過試験_レベル３_ET_TT">Sheet1!$G$240:$G$244</definedName>
    <definedName name="RT3_放射線透過試験_レベル３_ET_UT">Sheet1!$C$240:$C$244</definedName>
    <definedName name="RT3_放射線透過試験_レベル３_LT">Sheet1!$B$267:$B$272</definedName>
    <definedName name="RT3_放射線透過試験_レベル３_LT_ET">Sheet1!$F$267:$F$271</definedName>
    <definedName name="RT3_放射線透過試験_レベル３_LT_MT">Sheet1!$D$267:$D$271</definedName>
    <definedName name="RT3_放射線透過試験_レベル３_LT_PT">Sheet1!$E$267:$E$271</definedName>
    <definedName name="RT3_放射線透過試験_レベル３_LT_ST">Sheet1!$G$267:$G$271</definedName>
    <definedName name="RT3_放射線透過試験_レベル３_LT_TT">Sheet1!$H$267:$H$271</definedName>
    <definedName name="RT3_放射線透過試験_レベル３_LT_UT">Sheet1!$C$267:$C$271</definedName>
    <definedName name="RT3_放射線透過試験_レベル３_MT">Sheet1!$B$222:$B$227</definedName>
    <definedName name="RT3_放射線透過試験_レベル３_MT_ET">Sheet1!$E$222:$E$226</definedName>
    <definedName name="RT3_放射線透過試験_レベル３_MT_LT">Sheet1!$H$222:$H$226</definedName>
    <definedName name="RT3_放射線透過試験_レベル３_MT_PT">Sheet1!$D$222:$D$226</definedName>
    <definedName name="RT3_放射線透過試験_レベル３_MT_ST">Sheet1!$F$222:$F$226</definedName>
    <definedName name="RT3_放射線透過試験_レベル３_MT_TT">Sheet1!$G$222:$G$226</definedName>
    <definedName name="RT3_放射線透過試験_レベル３_MT_UT">Sheet1!$C$222:$C$226</definedName>
    <definedName name="RT3_放射線透過試験_レベル３_PT">Sheet1!$B$231:$B$236</definedName>
    <definedName name="RT3_放射線透過試験_レベル３_PT_ET">Sheet1!$E$231:$E$235</definedName>
    <definedName name="RT3_放射線透過試験_レベル３_PT_LT">Sheet1!$H$231:$H$235</definedName>
    <definedName name="RT3_放射線透過試験_レベル３_PT_MT">Sheet1!$D$231:$D$235</definedName>
    <definedName name="RT3_放射線透過試験_レベル３_PT_ST">Sheet1!$F$231:$F$235</definedName>
    <definedName name="RT3_放射線透過試験_レベル３_PT_TT">Sheet1!$G$231:$G$235</definedName>
    <definedName name="RT3_放射線透過試験_レベル３_PT_UT">Sheet1!$C$231:$C$235</definedName>
    <definedName name="RT3_放射線透過試験_レベル３_ST">Sheet1!$B$249:$B$254</definedName>
    <definedName name="RT3_放射線透過試験_レベル３_ST_ET">Sheet1!$F$249:$F$253</definedName>
    <definedName name="RT3_放射線透過試験_レベル３_ST_LT">Sheet1!$H$249:$H$253</definedName>
    <definedName name="RT3_放射線透過試験_レベル３_ST_MT">Sheet1!$D$249:$D$253</definedName>
    <definedName name="RT3_放射線透過試験_レベル３_ST_PT">Sheet1!$E$249:$E$253</definedName>
    <definedName name="RT3_放射線透過試験_レベル３_ST_TT">Sheet1!$G$249:$G$253</definedName>
    <definedName name="RT3_放射線透過試験_レベル３_ST_UT">Sheet1!$C$249:$C$253</definedName>
    <definedName name="RT3_放射線透過試験_レベル３_TT">Sheet1!$B$258:$B$263</definedName>
    <definedName name="RT3_放射線透過試験_レベル３_TT_ET">Sheet1!$F$258:$F$262</definedName>
    <definedName name="RT3_放射線透過試験_レベル３_TT_LT">Sheet1!$H$258:$H$262</definedName>
    <definedName name="RT3_放射線透過試験_レベル３_TT_MT">Sheet1!$D$258:$D$262</definedName>
    <definedName name="RT3_放射線透過試験_レベル３_TT_PT">Sheet1!$E$258:$E$262</definedName>
    <definedName name="RT3_放射線透過試験_レベル３_TT_ST">Sheet1!$G$258:$G$262</definedName>
    <definedName name="RT3_放射線透過試験_レベル３_TT_UT">Sheet1!$C$258:$C$262</definedName>
    <definedName name="RT3_放射線透過試験_レベル３_UT">Sheet1!$B$213:$B$218</definedName>
    <definedName name="RT3_放射線透過試験_レベル３_UT_ET">Sheet1!$E$213:$E$217</definedName>
    <definedName name="RT3_放射線透過試験_レベル３_UT_LT">Sheet1!$H$213:$H$217</definedName>
    <definedName name="RT3_放射線透過試験_レベル３_UT_MT">Sheet1!$C$213:$C$217</definedName>
    <definedName name="RT3_放射線透過試験_レベル３_UT_PT">Sheet1!$D$213:$D$217</definedName>
    <definedName name="RT3_放射線透過試験_レベル３_UT_ST">Sheet1!$F$213:$F$217</definedName>
    <definedName name="RT3_放射線透過試験_レベル３_UT_TT">Sheet1!$G$213:$G$217</definedName>
    <definedName name="ST3_ひずみゲージ試験_レベル３">Sheet1!$G$125:$G$131</definedName>
    <definedName name="ST3_ひずみゲージ試験_レベル３_ET">Sheet1!$B$574:$B$579</definedName>
    <definedName name="ST3_ひずみゲージ試験_レベル３_ET_LT">Sheet1!$H$574:$H$575</definedName>
    <definedName name="ST3_ひずみゲージ試験_レベル３_ET_MT">Sheet1!$E$574:$E$575</definedName>
    <definedName name="ST3_ひずみゲージ試験_レベル３_ET_PT">Sheet1!$F$574:$F$575</definedName>
    <definedName name="ST3_ひずみゲージ試験_レベル３_ET_RT">Sheet1!$C$574:$C$578</definedName>
    <definedName name="ST3_ひずみゲージ試験_レベル３_ET_TT">Sheet1!$G$574:$G$575</definedName>
    <definedName name="ST3_ひずみゲージ試験_レベル３_ET_UT">Sheet1!$D$574:$D$578</definedName>
    <definedName name="ST3_ひずみゲージ試験_レベル３_LT">Sheet1!$B$592:$B$597</definedName>
    <definedName name="ST3_ひずみゲージ試験_レベル３_LT_ET">Sheet1!$G$592:$G$593</definedName>
    <definedName name="ST3_ひずみゲージ試験_レベル３_LT_MT">Sheet1!$E$592:$E$593</definedName>
    <definedName name="ST3_ひずみゲージ試験_レベル３_LT_PT">Sheet1!$F$592:$F$593</definedName>
    <definedName name="ST3_ひずみゲージ試験_レベル３_LT_RT">Sheet1!$C$592:$C$596</definedName>
    <definedName name="ST3_ひずみゲージ試験_レベル３_LT_TT">Sheet1!$H$592:$H$593</definedName>
    <definedName name="ST3_ひずみゲージ試験_レベル３_LT_UT">Sheet1!$D$592:$D$596</definedName>
    <definedName name="ST3_ひずみゲージ試験_レベル３_MT">Sheet1!$B$556:$B$561</definedName>
    <definedName name="ST3_ひずみゲージ試験_レベル３_MT_ET">Sheet1!$F$556:$F$557</definedName>
    <definedName name="ST3_ひずみゲージ試験_レベル３_MT_LT">Sheet1!$H$556:$H$557</definedName>
    <definedName name="ST3_ひずみゲージ試験_レベル３_MT_PT">Sheet1!$E$556:$E$557</definedName>
    <definedName name="ST3_ひずみゲージ試験_レベル３_MT_RT">Sheet1!$C$556:$C$560</definedName>
    <definedName name="ST3_ひずみゲージ試験_レベル３_MT_TT">Sheet1!$G$556:$G$557</definedName>
    <definedName name="ST3_ひずみゲージ試験_レベル３_MT_UT">Sheet1!$D$556:$D$560</definedName>
    <definedName name="ST3_ひずみゲージ試験_レベル３_PT">Sheet1!$B$565:$B$570</definedName>
    <definedName name="ST3_ひずみゲージ試験_レベル３_PT_ET">Sheet1!$F$565:$F$566</definedName>
    <definedName name="ST3_ひずみゲージ試験_レベル３_PT_LT">Sheet1!$H$565:$H$566</definedName>
    <definedName name="ST3_ひずみゲージ試験_レベル３_PT_MT">Sheet1!$E$565:$E$566</definedName>
    <definedName name="ST3_ひずみゲージ試験_レベル３_PT_RT">Sheet1!$C$565:$C$569</definedName>
    <definedName name="ST3_ひずみゲージ試験_レベル３_PT_TT">Sheet1!$G$565:$G$566</definedName>
    <definedName name="ST3_ひずみゲージ試験_レベル３_PT_UT">Sheet1!$D$565:$D$569</definedName>
    <definedName name="ST3_ひずみゲージ試験_レベル３_RT">Sheet1!$B$538:$B$543</definedName>
    <definedName name="ST3_ひずみゲージ試験_レベル３_RT_ET">Sheet1!$F$538:$F$542</definedName>
    <definedName name="ST3_ひずみゲージ試験_レベル３_RT_LT">Sheet1!$H$538:$H$542</definedName>
    <definedName name="ST3_ひずみゲージ試験_レベル３_RT_MT">Sheet1!$D$538:$D$542</definedName>
    <definedName name="ST3_ひずみゲージ試験_レベル３_RT_PT">Sheet1!$E$538:$E$542</definedName>
    <definedName name="ST3_ひずみゲージ試験_レベル３_RT_TT">Sheet1!$G$538:$G$542</definedName>
    <definedName name="ST3_ひずみゲージ試験_レベル３_RT_UT">Sheet1!$C$538:$C$542</definedName>
    <definedName name="ST3_ひずみゲージ試験_レベル３_TT">Sheet1!$B$583:$B$588</definedName>
    <definedName name="ST3_ひずみゲージ試験_レベル３_TT_ET">Sheet1!$G$583:$G$584</definedName>
    <definedName name="ST3_ひずみゲージ試験_レベル３_TT_LT">Sheet1!$H$583:$H$584</definedName>
    <definedName name="ST3_ひずみゲージ試験_レベル３_TT_MT">Sheet1!$E$583:$E$584</definedName>
    <definedName name="ST3_ひずみゲージ試験_レベル３_TT_PT">Sheet1!$F$583:$F$584</definedName>
    <definedName name="ST3_ひずみゲージ試験_レベル３_TT_RT">Sheet1!$C$583:$C$587</definedName>
    <definedName name="ST3_ひずみゲージ試験_レベル３_TT_UT">Sheet1!$D$583:$D$587</definedName>
    <definedName name="ST3_ひずみゲージ試験_レベル３_UT">Sheet1!$B$547:$B$552</definedName>
    <definedName name="ST3_ひずみゲージ試験_レベル３_UT_ET">Sheet1!$F$547:$F$551</definedName>
    <definedName name="ST3_ひずみゲージ試験_レベル３_UT_LT">Sheet1!$H$547:$H$551</definedName>
    <definedName name="ST3_ひずみゲージ試験_レベル３_UT_MT">Sheet1!$D$547:$D$551</definedName>
    <definedName name="ST3_ひずみゲージ試験_レベル３_UT_PT">Sheet1!$E$547:$E$551</definedName>
    <definedName name="ST3_ひずみゲージ試験_レベル３_UT_RT">Sheet1!$C$547:$C$551</definedName>
    <definedName name="ST3_ひずみゲージ試験_レベル３_UT_TT">Sheet1!$G$547:$G$551</definedName>
    <definedName name="TT1_赤外線サーモグラフィ試験_レベル１">Sheet1!$B$118:$B$120</definedName>
    <definedName name="TT2_赤外線サーモグラフィ試験_レベル２">Sheet1!$C$118:$C$120</definedName>
    <definedName name="TT3_赤外線サーモグラフィ試験_レベル３">Sheet1!$H$125:$H$131</definedName>
    <definedName name="TT3_赤外線サーモグラフィ試験_レベル３_ET">Sheet1!$B$639:$B$644</definedName>
    <definedName name="TT3_赤外線サーモグラフィ試験_レベル３_ET_LT">Sheet1!$H$639:$H$640</definedName>
    <definedName name="TT3_赤外線サーモグラフィ試験_レベル３_ET_MT">Sheet1!$E$639:$E$640</definedName>
    <definedName name="TT3_赤外線サーモグラフィ試験_レベル３_ET_PT">Sheet1!$F$639:$F$640</definedName>
    <definedName name="TT3_赤外線サーモグラフィ試験_レベル３_ET_RT">Sheet1!$C$639:$C$643</definedName>
    <definedName name="TT3_赤外線サーモグラフィ試験_レベル３_ET_ST">Sheet1!$G$639:$G$640</definedName>
    <definedName name="TT3_赤外線サーモグラフィ試験_レベル３_ET_UT">Sheet1!$D$639:$D$643</definedName>
    <definedName name="TT3_赤外線サーモグラフィ試験_レベル３_LT">Sheet1!$B$657:$B$662</definedName>
    <definedName name="TT3_赤外線サーモグラフィ試験_レベル３_LT_ET">Sheet1!$G$657:$G$658</definedName>
    <definedName name="TT3_赤外線サーモグラフィ試験_レベル３_LT_MT">Sheet1!$E$657:$E$658</definedName>
    <definedName name="TT3_赤外線サーモグラフィ試験_レベル３_LT_PT">Sheet1!$F$657:$F$658</definedName>
    <definedName name="TT3_赤外線サーモグラフィ試験_レベル３_LT_RT">Sheet1!$C$657:$C$661</definedName>
    <definedName name="TT3_赤外線サーモグラフィ試験_レベル３_LT_ST">Sheet1!$H$657:$H$658</definedName>
    <definedName name="TT3_赤外線サーモグラフィ試験_レベル３_LT_UT">Sheet1!$D$657:$D$661</definedName>
    <definedName name="TT3_赤外線サーモグラフィ試験_レベル３_MT">Sheet1!$B$621:$B$626</definedName>
    <definedName name="TT3_赤外線サーモグラフィ試験_レベル３_MT_ET">Sheet1!$F$621:$F$622</definedName>
    <definedName name="TT3_赤外線サーモグラフィ試験_レベル３_MT_LT">Sheet1!$H$621:$H$622</definedName>
    <definedName name="TT3_赤外線サーモグラフィ試験_レベル３_MT_PT">Sheet1!$E$621:$E$622</definedName>
    <definedName name="TT3_赤外線サーモグラフィ試験_レベル３_MT_RT">Sheet1!$C$621:$C$6211</definedName>
    <definedName name="TT3_赤外線サーモグラフィ試験_レベル３_MT_ST">Sheet1!$G$621:$G$622</definedName>
    <definedName name="TT3_赤外線サーモグラフィ試験_レベル３_MT_UT">Sheet1!$D$621:$D$625</definedName>
    <definedName name="TT3_赤外線サーモグラフィ試験_レベル３_PT">Sheet1!$B$630:$B$635</definedName>
    <definedName name="TT3_赤外線サーモグラフィ試験_レベル３_PT_ET">Sheet1!$F$630:$F$631</definedName>
    <definedName name="TT3_赤外線サーモグラフィ試験_レベル３_PT_LT">Sheet1!$H$630:$H$631</definedName>
    <definedName name="TT3_赤外線サーモグラフィ試験_レベル３_PT_MT">Sheet1!$E$630:$E$631</definedName>
    <definedName name="TT3_赤外線サーモグラフィ試験_レベル３_PT_RT">Sheet1!$C$630:$C$634</definedName>
    <definedName name="TT3_赤外線サーモグラフィ試験_レベル３_PT_ST">Sheet1!$G$630:$G$631</definedName>
    <definedName name="TT3_赤外線サーモグラフィ試験_レベル３_PT_UT">Sheet1!$D$630:$D$634</definedName>
    <definedName name="TT3_赤外線サーモグラフィ試験_レベル３_RT">Sheet1!$B$603:$B$608</definedName>
    <definedName name="TT3_赤外線サーモグラフィ試験_レベル３_RT_ET">Sheet1!$F$603:$F$607</definedName>
    <definedName name="TT3_赤外線サーモグラフィ試験_レベル３_RT_LT">Sheet1!$H$603:$H$607</definedName>
    <definedName name="TT3_赤外線サーモグラフィ試験_レベル３_RT_MT">Sheet1!$D$603:$D$607</definedName>
    <definedName name="TT3_赤外線サーモグラフィ試験_レベル３_RT_PT">Sheet1!$E$603:$E$607</definedName>
    <definedName name="TT3_赤外線サーモグラフィ試験_レベル３_RT_ST">Sheet1!$G$603:$G$607</definedName>
    <definedName name="TT3_赤外線サーモグラフィ試験_レベル３_RT_UT">Sheet1!$C$603:$C$607</definedName>
    <definedName name="TT3_赤外線サーモグラフィ試験_レベル３_TT">Sheet1!$B$648:$B$653</definedName>
    <definedName name="TT3_赤外線サーモグラフィ試験_レベル３_TT_ET">Sheet1!$G$648:$G$649</definedName>
    <definedName name="TT3_赤外線サーモグラフィ試験_レベル３_TT_LT">Sheet1!$H$648:$H$649</definedName>
    <definedName name="TT3_赤外線サーモグラフィ試験_レベル３_TT_MT">Sheet1!$E$648:$E$649</definedName>
    <definedName name="TT3_赤外線サーモグラフィ試験_レベル３_TT_PT">Sheet1!$F$648:$F$649</definedName>
    <definedName name="TT3_赤外線サーモグラフィ試験_レベル３_TT_RT">Sheet1!$C$648:$C$652</definedName>
    <definedName name="TT3_赤外線サーモグラフィ試験_レベル３_TT_UT">Sheet1!$D$648:$D$652</definedName>
    <definedName name="TT3_赤外線サーモグラフィ試験_レベル３_UT">Sheet1!$B$612:$B$617</definedName>
    <definedName name="TT3_赤外線サーモグラフィ試験_レベル３_UT_ET">Sheet1!$F$612:$F$616</definedName>
    <definedName name="TT3_赤外線サーモグラフィ試験_レベル３_UT_LT">Sheet1!$H$612:$H$616</definedName>
    <definedName name="TT3_赤外線サーモグラフィ試験_レベル３_UT_MT">Sheet1!$D$612:$D$616</definedName>
    <definedName name="TT3_赤外線サーモグラフィ試験_レベル３_UT_PT">Sheet1!$E$612:$E$616</definedName>
    <definedName name="TT3_赤外線サーモグラフィ試験_レベル３_UT_RT">Sheet1!$C$612:$C$616</definedName>
    <definedName name="TT3_赤外線サーモグラフィ試験_レベル３_UT_ST">Sheet1!$G$612:$G$616</definedName>
    <definedName name="UT1_超音波探傷試験_レベル１">Sheet1!$B$114:$B$116</definedName>
    <definedName name="UT2_超音波探傷試験_レベル２">Sheet1!$C$114:$C$116</definedName>
    <definedName name="UT3_超音波探傷試験_レベル３">Sheet1!$C$125:$C$131</definedName>
    <definedName name="UT3_超音波探傷試験_レベル３_ET">Sheet1!$B$305:$B$310</definedName>
    <definedName name="UT3_超音波探傷試験_レベル３_ET_LT">Sheet1!$H$305:$H$309</definedName>
    <definedName name="UT3_超音波探傷試験_レベル３_ET_MT">Sheet1!$D$305:$D$309</definedName>
    <definedName name="UT3_超音波探傷試験_レベル３_ET_PT">Sheet1!$E$305:$E$309</definedName>
    <definedName name="UT3_超音波探傷試験_レベル３_ET_RT">Sheet1!$C$305:$C$309</definedName>
    <definedName name="UT3_超音波探傷試験_レベル３_ET_ST">Sheet1!$F$305:$F$309</definedName>
    <definedName name="UT3_超音波探傷試験_レベル３_ET_TT">Sheet1!$G$305:$G$309</definedName>
    <definedName name="UT3_超音波探傷試験_レベル３_LT">Sheet1!$B$332:$B$337</definedName>
    <definedName name="UT3_超音波探傷試験_レベル３_LT_ET">Sheet1!$F$332:$F$336</definedName>
    <definedName name="UT3_超音波探傷試験_レベル３_LT_MT">Sheet1!$D$332:$D$336</definedName>
    <definedName name="UT3_超音波探傷試験_レベル３_LT_PT">Sheet1!$E$332:$E$336</definedName>
    <definedName name="UT3_超音波探傷試験_レベル３_LT_RT">Sheet1!$C$332:$C$336</definedName>
    <definedName name="UT3_超音波探傷試験_レベル３_LT_ST">Sheet1!$G$332:$G$336</definedName>
    <definedName name="UT3_超音波探傷試験_レベル３_LT_TT">Sheet1!$H$332:$H$336</definedName>
    <definedName name="UT3_超音波探傷試験_レベル３_MT">Sheet1!$B$287:$B$292</definedName>
    <definedName name="UT3_超音波探傷試験_レベル３_MT_ET">Sheet1!$E$287:$E$291</definedName>
    <definedName name="UT3_超音波探傷試験_レベル３_MT_LT">Sheet1!$H$287:$H$291</definedName>
    <definedName name="UT3_超音波探傷試験_レベル３_MT_PT">Sheet1!$D$287:$D$291</definedName>
    <definedName name="UT3_超音波探傷試験_レベル３_MT_RT">Sheet1!$C$287:$C$291</definedName>
    <definedName name="UT3_超音波探傷試験_レベル３_MT_ST">Sheet1!$F$287:$F$291</definedName>
    <definedName name="UT3_超音波探傷試験_レベル３_MT_TT">Sheet1!$G$287:$G$291</definedName>
    <definedName name="UT3_超音波探傷試験_レベル３_PT">Sheet1!$B$296:$B$301</definedName>
    <definedName name="UT3_超音波探傷試験_レベル３_PT_ET">Sheet1!$E$296:$E$300</definedName>
    <definedName name="UT3_超音波探傷試験_レベル３_PT_LT">Sheet1!$H$296:$H$300</definedName>
    <definedName name="UT3_超音波探傷試験_レベル３_PT_MT">Sheet1!$D$296:$D$300</definedName>
    <definedName name="UT3_超音波探傷試験_レベル３_PT_RT">Sheet1!$C$296:$C$300</definedName>
    <definedName name="UT3_超音波探傷試験_レベル３_PT_ST">Sheet1!$F$296:$F$300</definedName>
    <definedName name="UT3_超音波探傷試験_レベル３_PT_TT">Sheet1!$G$296:$G$300</definedName>
    <definedName name="UT3_超音波探傷試験_レベル３_RT">Sheet1!$B$278:$B$283</definedName>
    <definedName name="UT3_超音波探傷試験_レベル３_RT_ET">Sheet1!$E$278:$E$282</definedName>
    <definedName name="UT3_超音波探傷試験_レベル３_RT_LT">Sheet1!$H$278:$H$282</definedName>
    <definedName name="UT3_超音波探傷試験_レベル３_RT_MT">Sheet1!$C$278:$C$282</definedName>
    <definedName name="UT3_超音波探傷試験_レベル３_RT_PT">Sheet1!$D$278:$D$282</definedName>
    <definedName name="UT3_超音波探傷試験_レベル３_RT_ST">Sheet1!$F$278:$F$282</definedName>
    <definedName name="UT3_超音波探傷試験_レベル３_RT_TT">Sheet1!$G$278:$G$282</definedName>
    <definedName name="UT3_超音波探傷試験_レベル３_ST">Sheet1!$B$314:$B$319</definedName>
    <definedName name="UT3_超音波探傷試験_レベル３_ST_ET">Sheet1!$F$314:$F$318</definedName>
    <definedName name="UT3_超音波探傷試験_レベル３_ST_LT">Sheet1!$H$314:$H$318</definedName>
    <definedName name="UT3_超音波探傷試験_レベル３_ST_MT">Sheet1!$D$314:$D$318</definedName>
    <definedName name="UT3_超音波探傷試験_レベル３_ST_PT">Sheet1!$E$314:$E$318</definedName>
    <definedName name="UT3_超音波探傷試験_レベル３_ST_RT">Sheet1!$C$314:$C$318</definedName>
    <definedName name="UT3_超音波探傷試験_レベル３_ST_TT">Sheet1!$G$314:$G$318</definedName>
    <definedName name="UT3_超音波探傷試験_レベル３_TT">Sheet1!$B$323:$B$328</definedName>
    <definedName name="UT3_超音波探傷試験_レベル３_TT_ET">Sheet1!$F$323:$F$327</definedName>
    <definedName name="UT3_超音波探傷試験_レベル３_TT_LT">Sheet1!$H$323:$H$327</definedName>
    <definedName name="UT3_超音波探傷試験_レベル３_TT_MT">Sheet1!$D$323:$D$327</definedName>
    <definedName name="UT3_超音波探傷試験_レベル３_TT_PT">Sheet1!$E$323:$E$327</definedName>
    <definedName name="UT3_超音波探傷試験_レベル３_TT_RT">Sheet1!$C$323:$C$327</definedName>
    <definedName name="UT3_超音波探傷試験_レベル３_TT_ST">Sheet1!$G$323:$G$327</definedName>
    <definedName name="あいうえおか">AND(LEN(受験申請書入力!XFA1048547)&lt;=5, SUMPRODUCT(--ISNUMBER(MATCH(MID(受験申請書入力!XFA1048547,ROW(INDIRECT("1:"&amp;LEN(受験申請書入力!XFA1048547))),1),{"0","1","2","3","4","5","6","7","8","9","A","B","C","D","E","F","G","H","I","J","K","L","M","N","O","P","Q","R","S","T","U","V","W","X","Y","Z","a","b","c","d","e","f","g","h","i","j","k","l","m","n","o","p","q","r","s","t","u","v","w","x","y","z","ｱ","ｲ","ｳ","ｴ","ｵ","ｶ","ｷ","ｸ","ｹ","ｺ","ｻ","ｼ","ｽ","ｾ","ｿ","ﾀ","ﾁ","ﾂ","ﾃ","ﾄ","ﾅ","ﾆ","ﾇ","ﾈ","ﾉ","ﾊ","ﾋ","ﾌ","ﾍ","ﾎ","ﾏ","ﾐ","ﾑ","ﾒ","ﾓ","ﾔ","ﾕ","ﾖ","ﾗ","ﾘ","ﾙ","ﾚ","ﾛ","ﾜ","ｦ","ﾝ","ｧ","ｨ","ｩ","ｪ","ｫ","ｬ","ｭ","ｮ","ｯ","ｰ","ﾞ","ﾟ"},0)))=0)</definedName>
    <definedName name="エラーメッセージ">IF(受験申請書入力!$C$82="",IF(受験申請書入力!$E$7="レベル３",レベル3で印刷,透明),IF(受験申請書入力!$G$81&gt;0,誤り,IF(受験申請書入力!$G$80&gt;0,未入力,透明)))</definedName>
    <definedName name="エラーメッセージ2">IF(受験申請書入力!$C$82="",IF(受験申請書入力!$E$7="レベル３",透明,レベル1・2で印刷),IF(受験申請書入力!$G$81&gt;0,誤り,IF(受験申請書入力!$G$80&gt;0,未入力,透明)))</definedName>
    <definedName name="レベル">Sheet1!$B$72:$B$74</definedName>
    <definedName name="レベル1・2で印刷">画像格納!$E$1</definedName>
    <definedName name="レベル１試験種別">Sheet1!$B$90</definedName>
    <definedName name="レベル２試験種別">Sheet1!$C$90</definedName>
    <definedName name="レベル3で印刷">画像格納!$A$1</definedName>
    <definedName name="レベル３試験種別">Sheet1!$D$90:$D$91</definedName>
    <definedName name="一次試験受験地区_レベル１_秋">Sheet1!$E$137:$E$146</definedName>
    <definedName name="一次試験受験地区_レベル１_春">Sheet1!$B$137:$B$147</definedName>
    <definedName name="一次試験受験地区_レベル２_秋">Sheet1!$F$137:$F$146</definedName>
    <definedName name="一次試験受験地区_レベル２_春">Sheet1!$C$137:$C$147</definedName>
    <definedName name="一次試験受験地区_レベル３_秋">Sheet1!$G$137:$G$146</definedName>
    <definedName name="一次試験受験地区_レベル３_春">Sheet1!$D$137:$D$147</definedName>
    <definedName name="一次新規レベル１">Sheet1!$B$96:$B$107</definedName>
    <definedName name="一次新規レベル２">Sheet1!$C$96:$C$105</definedName>
    <definedName name="一次新規レベル３">Sheet1!$D$96:$D$103</definedName>
    <definedName name="基礎試験合格有効期限_期">Sheet1!$A$732:$A$733</definedName>
    <definedName name="業種_出力表示用">Sheet1!$C$15:$C$34</definedName>
    <definedName name="訓練時間">Sheet1!$A$738:$E$749</definedName>
    <definedName name="現有資格の認証番号_レベル1">Sheet1!$B$755</definedName>
    <definedName name="現有資格の認証番号_レベル2">Sheet1!$B$756</definedName>
    <definedName name="現有資格の認証番号_レベル3">Sheet1!$B$757</definedName>
    <definedName name="誤り">画像格納!$B$1</definedName>
    <definedName name="試験種別">Sheet1!$A$90:$A$91</definedName>
    <definedName name="書類送付先指定_出力表示用">Sheet1!$C$78:$C$80</definedName>
    <definedName name="性別_出力表示用">Sheet1!$C$50:$C$51</definedName>
    <definedName name="全角5文字以内" localSheetId="4">AND(LEN(受験申請書入力!XFA1048547)&lt;=5, SUMPRODUCT(--ISNUMBER(MATCH(MID(受験申請書入力!XFA1048547,ROW(INDIRECT("1:"&amp;LEN(受験申請書入力!XFA1048547))),1),{"0","1","2","3","4","5","6","7","8","9","A","B","C","D","E","F","G","H","I","J","K","L","M","N","O","P","Q","R","S","T","U","V","W","X","Y","Z","a","b","c","d","e","f","g","h","i","j","k","l","m","n","o","p","q","r","s","t","u","v","w","x","y","z","ｱ","ｲ","ｳ","ｴ","ｵ","ｶ","ｷ","ｸ","ｹ","ｺ","ｻ","ｼ","ｽ","ｾ","ｿ","ﾀ","ﾁ","ﾂ","ﾃ","ﾄ","ﾅ","ﾆ","ﾇ","ﾈ","ﾉ","ﾊ","ﾋ","ﾌ","ﾍ","ﾎ","ﾏ","ﾐ","ﾑ","ﾒ","ﾓ","ﾔ","ﾕ","ﾖ","ﾗ","ﾘ","ﾙ","ﾚ","ﾛ","ﾜ","ｦ","ﾝ","ｧ","ｨ","ｩ","ｪ","ｫ","ｬ","ｭ","ｮ","ｯ","ｰ","ﾞ","ﾟ"},0)))=0)</definedName>
    <definedName name="全角文字のみ5文字以内">AND(LEN(受験申請書入力!XFA1048547)&lt;=5, SUMPRODUCT(--ISNUMBER(MATCH(MID(受験申請書入力!XFA1048547,ROW(INDIRECT("1:"&amp;LEN(受験申請書入力!XFA1048547))),1),{"0","1","2","3","4","5","6","7","8","9","A","B","C","D","E","F","G","H","I","J","K","L","M","N","O","P","Q","R","S","T","U","V","W","X","Y","Z","a","b","c","d","e","f","g","h","i","j","k","l","m","n","o","p","q","r","s","t","u","v","w","x","y","z","ｱ","ｲ","ｳ","ｴ","ｵ","ｶ","ｷ","ｸ","ｹ","ｺ","ｻ","ｼ","ｽ","ｾ","ｿ","ﾀ","ﾁ","ﾂ","ﾃ","ﾄ","ﾅ","ﾆ","ﾇ","ﾈ","ﾉ","ﾊ","ﾋ","ﾌ","ﾍ","ﾎ","ﾏ","ﾐ","ﾑ","ﾒ","ﾓ","ﾔ","ﾕ","ﾖ","ﾗ","ﾘ","ﾙ","ﾚ","ﾛ","ﾜ","ｦ","ﾝ","ｧ","ｨ","ｩ","ｪ","ｫ","ｬ","ｭ","ｮ","ｯ","ｰ","ﾞ","ﾟ"},0)))=0)</definedName>
    <definedName name="透明">画像格納!$D$1</definedName>
    <definedName name="二次試験受験地区_ET1_渦電流探傷試験_レベル１">Sheet1!$B$193:$B$194</definedName>
    <definedName name="二次試験受験地区_ET2_渦電流探傷試験_レベル２">Sheet1!$C$193:$C$195</definedName>
    <definedName name="二次試験受験地区_ET3_渦電流探傷試験_レベル３">Sheet1!$D$193:$D$194</definedName>
    <definedName name="二次試験受験地区_LT1_漏れ試験_レベル１">Sheet1!$B$203</definedName>
    <definedName name="二次試験受験地区_LT2_漏れ試験_レベル２">Sheet1!$C$203</definedName>
    <definedName name="二次試験受験地区_LT3_漏れ試験_レベル３">Sheet1!$D$203:$D$204</definedName>
    <definedName name="二次試験受験地区_ME1_通電法磁気探傷検査_レベル１">Sheet1!$B$178:$B$181</definedName>
    <definedName name="二次試験受験地区_MT1_磁気探傷試験_レベル１">Sheet1!$B$168:$B$171</definedName>
    <definedName name="二次試験受験地区_MT2_磁気探傷試験_レベル２">Sheet1!$C$168:$C$171</definedName>
    <definedName name="二次試験受験地区_MT3_磁気探傷試験_レベル３">Sheet1!$D$168:$D$169</definedName>
    <definedName name="二次試験受験地区_MY1_極間法磁気探傷検査_レベル１">Sheet1!$B$173:$B$176</definedName>
    <definedName name="二次試験受験地区_MY2_極間法磁気探傷検査_レベル２">Sheet1!$C$173:$C$176</definedName>
    <definedName name="二次試験受験地区_PD1_溶剤除去性浸透探傷検査_レベル１">Sheet1!$B$188:$B$191</definedName>
    <definedName name="二次試験受験地区_PD2_溶剤除去性浸透探傷検査_レベル２">Sheet1!$C$188:$C$191</definedName>
    <definedName name="二次試験受験地区_PT1_浸透探傷試験_レベル１">Sheet1!$B$183:$B$186</definedName>
    <definedName name="二次試験受験地区_PT2_浸透探傷試験_レベル２">Sheet1!$C$183:$C$186</definedName>
    <definedName name="二次試験受験地区_PT3_浸透探傷試験_レベル３">Sheet1!$D$183:$D$184</definedName>
    <definedName name="二次試験受験地区_RT1_放射線透過試験_レベル１">Sheet1!$B$154:$B$155</definedName>
    <definedName name="二次試験受験地区_RT2_放射線透過試験_レベル２">Sheet1!$C$154:$C$156</definedName>
    <definedName name="二次試験受験地区_RT3_放射線透過試験_レベル３">Sheet1!$D$154:$D$155</definedName>
    <definedName name="二次試験受験地区_ST1_ひずみゲージ試験_レベル１">Sheet1!$B$197:$B$198</definedName>
    <definedName name="二次試験受験地区_ST2_ひずみゲージ試験_レベル２">Sheet1!$C$197:$C$198</definedName>
    <definedName name="二次試験受験地区_ST3_ひずみゲージ試験_レベル３">Sheet1!$D$197:$D$198</definedName>
    <definedName name="二次試験受験地区_TT1_赤外線サーモグラフィ試験_レベル１">Sheet1!$B$200</definedName>
    <definedName name="二次試験受験地区_TT2_赤外線サーモグラフィ試験_レベル２">Sheet1!$C$200</definedName>
    <definedName name="二次試験受験地区_TT3_赤外線サーモグラフィ試験_レベル３">Sheet1!$D$200:$D$201</definedName>
    <definedName name="二次試験受験地区_UM1_超音波厚さ測定_レベル１">Sheet1!$B$165:$B$166</definedName>
    <definedName name="二次試験受験地区_UT1_超音波探傷試験_レベル１">Sheet1!$B$158:$B$161</definedName>
    <definedName name="二次試験受験地区_UT2_超音波探傷試験_レベル２">Sheet1!$C$158:$C$163</definedName>
    <definedName name="二次試験受験地区_UT3_超音波探傷試験_レベル３">Sheet1!$D$158:$D$159</definedName>
    <definedName name="二次新規レベル３レベル３">Sheet1!$E$96:$E$102</definedName>
    <definedName name="未入力">画像格納!$C$1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97" i="7" l="1"/>
  <c r="E1" i="2"/>
  <c r="G17" i="2" l="1"/>
  <c r="G67" i="2" l="1"/>
  <c r="G7" i="2"/>
  <c r="G68" i="2"/>
  <c r="G69" i="2"/>
  <c r="G70" i="2"/>
  <c r="G71" i="2"/>
  <c r="G72" i="2"/>
  <c r="G73" i="2"/>
  <c r="G16" i="2"/>
  <c r="BC2" i="3"/>
  <c r="AA91" i="7" s="1"/>
  <c r="AO2" i="3"/>
  <c r="AK2" i="3"/>
  <c r="AB2" i="3"/>
  <c r="AH2" i="3"/>
  <c r="AE2" i="3"/>
  <c r="AN2" i="3"/>
  <c r="AD2" i="3"/>
  <c r="Z2" i="3"/>
  <c r="D19" i="2"/>
  <c r="T2" i="3"/>
  <c r="U2" i="3"/>
  <c r="H23" i="2"/>
  <c r="G56" i="2"/>
  <c r="G40" i="2"/>
  <c r="G34" i="2"/>
  <c r="G33" i="2"/>
  <c r="H21" i="2"/>
  <c r="Y91" i="6" l="1"/>
  <c r="Z91" i="6"/>
  <c r="Y91" i="7"/>
  <c r="Z91" i="7"/>
  <c r="T91" i="7"/>
  <c r="U91" i="7"/>
  <c r="V91" i="7"/>
  <c r="X91" i="7"/>
  <c r="G36" i="2"/>
  <c r="G35" i="2"/>
  <c r="BE97" i="6" l="1"/>
  <c r="AG2" i="3" l="1"/>
  <c r="AF2" i="3"/>
  <c r="AA2" i="3"/>
  <c r="M44" i="6" s="1"/>
  <c r="G58" i="2" l="1"/>
  <c r="G20" i="2"/>
  <c r="G31" i="2" l="1"/>
  <c r="G32" i="2"/>
  <c r="G37" i="2"/>
  <c r="G38" i="2"/>
  <c r="G39" i="2"/>
  <c r="G18" i="2"/>
  <c r="G8" i="2"/>
  <c r="BD2" i="3" l="1"/>
  <c r="R93" i="7" s="1"/>
  <c r="X91" i="6" l="1"/>
  <c r="U91" i="6"/>
  <c r="V91" i="6"/>
  <c r="T91" i="6"/>
  <c r="AA91" i="6"/>
  <c r="G65" i="2"/>
  <c r="L9" i="2" l="1"/>
  <c r="G14" i="2"/>
  <c r="G50" i="2" l="1"/>
  <c r="G49" i="2"/>
  <c r="G51" i="2"/>
  <c r="E2" i="2" l="1"/>
  <c r="A766" i="1"/>
  <c r="A765" i="1"/>
  <c r="A764" i="1"/>
  <c r="A763" i="1"/>
  <c r="A762" i="1"/>
  <c r="A761" i="1"/>
  <c r="C45" i="1" l="1"/>
  <c r="C46" i="1"/>
  <c r="G80" i="2" l="1"/>
  <c r="C84" i="2" s="1"/>
  <c r="F2" i="3"/>
  <c r="Y2" i="3"/>
  <c r="AG42" i="6" l="1"/>
  <c r="AC42" i="6"/>
  <c r="E25" i="6"/>
  <c r="H25" i="6"/>
  <c r="AI42" i="7"/>
  <c r="AC42" i="7"/>
  <c r="Y42" i="7"/>
  <c r="AE42" i="7"/>
  <c r="AK42" i="7"/>
  <c r="AM42" i="7"/>
  <c r="AK42" i="6"/>
  <c r="AA42" i="7"/>
  <c r="AG42" i="7"/>
  <c r="AM42" i="6"/>
  <c r="AA42" i="6"/>
  <c r="AI42" i="6"/>
  <c r="AE42" i="6"/>
  <c r="Y42" i="6"/>
  <c r="P2" i="3"/>
  <c r="O2" i="3"/>
  <c r="AA29" i="6" l="1"/>
  <c r="AI29" i="6"/>
  <c r="U29" i="6"/>
  <c r="AC29" i="6"/>
  <c r="W29" i="6"/>
  <c r="AE29" i="6"/>
  <c r="Y29" i="6"/>
  <c r="AG29" i="6"/>
  <c r="K29" i="6"/>
  <c r="S29" i="6"/>
  <c r="E29" i="6"/>
  <c r="M29" i="6"/>
  <c r="G29" i="6"/>
  <c r="O29" i="6"/>
  <c r="I29" i="6"/>
  <c r="Q29" i="6"/>
  <c r="AI32" i="7"/>
  <c r="AG32" i="7"/>
  <c r="AA32" i="7"/>
  <c r="Y32" i="7"/>
  <c r="AE32" i="7"/>
  <c r="W32" i="7"/>
  <c r="AC32" i="7"/>
  <c r="U32" i="7"/>
  <c r="S32" i="7"/>
  <c r="K32" i="7"/>
  <c r="Q32" i="7"/>
  <c r="I32" i="7"/>
  <c r="O32" i="7"/>
  <c r="G32" i="7"/>
  <c r="M32" i="7"/>
  <c r="E32" i="7"/>
  <c r="G53" i="2"/>
  <c r="V2" i="3" l="1"/>
  <c r="S2" i="3"/>
  <c r="F80" i="2" l="1"/>
  <c r="H2" i="7" l="1"/>
  <c r="D2" i="7"/>
  <c r="AR2" i="3" l="1"/>
  <c r="AW65" i="7" s="1"/>
  <c r="AW65" i="6" l="1"/>
  <c r="W2" i="3" l="1"/>
  <c r="R2" i="3"/>
  <c r="U38" i="6" s="1"/>
  <c r="I38" i="6" l="1"/>
  <c r="Q38" i="6"/>
  <c r="K38" i="6"/>
  <c r="S38" i="6"/>
  <c r="M38" i="6"/>
  <c r="Q29" i="7"/>
  <c r="I29" i="7"/>
  <c r="O29" i="7"/>
  <c r="G29" i="7"/>
  <c r="S29" i="7"/>
  <c r="M29" i="7"/>
  <c r="K29" i="7"/>
  <c r="U29" i="7"/>
  <c r="O38" i="6"/>
  <c r="W38" i="6"/>
  <c r="Q42" i="7"/>
  <c r="I42" i="7"/>
  <c r="O42" i="7"/>
  <c r="G42" i="7"/>
  <c r="S42" i="7"/>
  <c r="M42" i="7"/>
  <c r="K42" i="7"/>
  <c r="U42" i="7"/>
  <c r="O42" i="6"/>
  <c r="G42" i="6"/>
  <c r="U42" i="6"/>
  <c r="S42" i="6"/>
  <c r="K42" i="6"/>
  <c r="Q42" i="6"/>
  <c r="I42" i="6"/>
  <c r="M42" i="6"/>
  <c r="H25" i="7"/>
  <c r="E25" i="7"/>
  <c r="AZ2" i="3" l="1"/>
  <c r="BC82" i="7" s="1"/>
  <c r="BQ82" i="7" l="1"/>
  <c r="BK82" i="7"/>
  <c r="BC82" i="6"/>
  <c r="BQ82" i="6"/>
  <c r="BK82" i="6"/>
  <c r="H2" i="6"/>
  <c r="D2" i="6"/>
  <c r="G55" i="2" l="1"/>
  <c r="G60" i="2" l="1"/>
  <c r="G52" i="2"/>
  <c r="G59" i="2"/>
  <c r="G57" i="2"/>
  <c r="G54" i="2"/>
  <c r="G46" i="2"/>
  <c r="G41" i="2"/>
  <c r="G42" i="2"/>
  <c r="AI2" i="3" l="1"/>
  <c r="AC53" i="6" s="1"/>
  <c r="Q53" i="6"/>
  <c r="Q53" i="7" l="1"/>
  <c r="AC53" i="7"/>
  <c r="AY2" i="3" l="1"/>
  <c r="BF2" i="3"/>
  <c r="BE2" i="3"/>
  <c r="R93" i="6"/>
  <c r="BB2" i="3"/>
  <c r="BA2" i="3"/>
  <c r="AX2" i="3"/>
  <c r="AW2" i="3"/>
  <c r="AV2" i="3"/>
  <c r="AU2" i="3"/>
  <c r="AT2" i="3"/>
  <c r="AS2" i="3"/>
  <c r="AQ2" i="3"/>
  <c r="AP2" i="3"/>
  <c r="AM2" i="3"/>
  <c r="AL2" i="3"/>
  <c r="AJ2" i="3"/>
  <c r="AC2" i="3"/>
  <c r="X2" i="3"/>
  <c r="U65" i="6" l="1"/>
  <c r="M44" i="7"/>
  <c r="AI48" i="7"/>
  <c r="AA48" i="7"/>
  <c r="S48" i="7"/>
  <c r="AG48" i="7"/>
  <c r="Y48" i="7"/>
  <c r="Q48" i="7"/>
  <c r="AC48" i="7"/>
  <c r="M48" i="7"/>
  <c r="AK48" i="7"/>
  <c r="U48" i="7"/>
  <c r="AE48" i="7"/>
  <c r="O48" i="7"/>
  <c r="W48" i="7"/>
  <c r="M48" i="6"/>
  <c r="AE48" i="6"/>
  <c r="W48" i="6"/>
  <c r="O48" i="6"/>
  <c r="AK48" i="6"/>
  <c r="AC48" i="6"/>
  <c r="U48" i="6"/>
  <c r="AI48" i="6"/>
  <c r="AA48" i="6"/>
  <c r="S48" i="6"/>
  <c r="AG48" i="6"/>
  <c r="Y48" i="6"/>
  <c r="Q48" i="6"/>
  <c r="R85" i="7"/>
  <c r="R85" i="6"/>
  <c r="M46" i="6"/>
  <c r="AY46" i="7"/>
  <c r="AQ46" i="7"/>
  <c r="AI46" i="7"/>
  <c r="AA46" i="7"/>
  <c r="S46" i="7"/>
  <c r="AW46" i="7"/>
  <c r="AO46" i="7"/>
  <c r="AG46" i="7"/>
  <c r="Y46" i="7"/>
  <c r="Q46" i="7"/>
  <c r="AK46" i="7"/>
  <c r="U46" i="7"/>
  <c r="AU46" i="7"/>
  <c r="AE46" i="7"/>
  <c r="O46" i="7"/>
  <c r="AS46" i="7"/>
  <c r="AC46" i="7"/>
  <c r="M46" i="7"/>
  <c r="AM46" i="7"/>
  <c r="W46" i="7"/>
  <c r="S55" i="7"/>
  <c r="Y55" i="7"/>
  <c r="Q55" i="7"/>
  <c r="W55" i="7"/>
  <c r="U55" i="7"/>
  <c r="Q55" i="6"/>
  <c r="S55" i="6"/>
  <c r="Y55" i="6"/>
  <c r="W55" i="6"/>
  <c r="U55" i="6"/>
  <c r="BM51" i="7"/>
  <c r="BM51" i="6"/>
  <c r="BC62" i="6"/>
  <c r="BC62" i="7"/>
  <c r="G68" i="7"/>
  <c r="G68" i="6"/>
  <c r="BQ71" i="7"/>
  <c r="BI71" i="7"/>
  <c r="BA71" i="7"/>
  <c r="BO71" i="7"/>
  <c r="BG71" i="7"/>
  <c r="AY71" i="7"/>
  <c r="BU71" i="7"/>
  <c r="BM71" i="7"/>
  <c r="BE71" i="7"/>
  <c r="AW71" i="7"/>
  <c r="BK71" i="7"/>
  <c r="BC71" i="7"/>
  <c r="BS71" i="7"/>
  <c r="BO71" i="6"/>
  <c r="BG71" i="6"/>
  <c r="AY71" i="6"/>
  <c r="BU71" i="6"/>
  <c r="BM71" i="6"/>
  <c r="BE71" i="6"/>
  <c r="AW71" i="6"/>
  <c r="BK71" i="6"/>
  <c r="BQ71" i="6"/>
  <c r="BI71" i="6"/>
  <c r="BA71" i="6"/>
  <c r="BS71" i="6"/>
  <c r="BC71" i="6"/>
  <c r="AK55" i="7"/>
  <c r="AC55" i="7"/>
  <c r="AI55" i="7"/>
  <c r="AE55" i="7"/>
  <c r="AG55" i="7"/>
  <c r="AC55" i="6"/>
  <c r="AE55" i="6"/>
  <c r="AK55" i="6"/>
  <c r="AI55" i="6"/>
  <c r="AG55" i="6"/>
  <c r="O58" i="7"/>
  <c r="O58" i="6"/>
  <c r="O65" i="7"/>
  <c r="U65" i="7"/>
  <c r="K65" i="7"/>
  <c r="S65" i="7"/>
  <c r="I65" i="7"/>
  <c r="G65" i="7"/>
  <c r="Q65" i="7"/>
  <c r="O65" i="6"/>
  <c r="K65" i="6"/>
  <c r="S65" i="6"/>
  <c r="I65" i="6"/>
  <c r="Q65" i="6"/>
  <c r="G65" i="6"/>
  <c r="W68" i="7"/>
  <c r="W68" i="6"/>
  <c r="R82" i="7"/>
  <c r="R82" i="6"/>
  <c r="Y94" i="7"/>
  <c r="Y94" i="6"/>
  <c r="W42" i="6"/>
  <c r="W42" i="7"/>
  <c r="Q51" i="7"/>
  <c r="Q51" i="6"/>
  <c r="O60" i="7"/>
  <c r="O60" i="6"/>
  <c r="AW68" i="7"/>
  <c r="AW68" i="6"/>
  <c r="BC94" i="7"/>
  <c r="BC94" i="6"/>
  <c r="AC51" i="7"/>
  <c r="AC51" i="6"/>
  <c r="S62" i="7"/>
  <c r="S62" i="6"/>
  <c r="W65" i="7"/>
  <c r="W65" i="6"/>
  <c r="AS71" i="7"/>
  <c r="AK71" i="7"/>
  <c r="AC71" i="7"/>
  <c r="AQ71" i="7"/>
  <c r="AI71" i="7"/>
  <c r="AA71" i="7"/>
  <c r="AO71" i="7"/>
  <c r="AG71" i="7"/>
  <c r="Y71" i="7"/>
  <c r="AE71" i="7"/>
  <c r="W71" i="7"/>
  <c r="AU71" i="7"/>
  <c r="AM71" i="7"/>
  <c r="AQ71" i="6"/>
  <c r="AI71" i="6"/>
  <c r="AA71" i="6"/>
  <c r="AO71" i="6"/>
  <c r="AG71" i="6"/>
  <c r="Y71" i="6"/>
  <c r="AU71" i="6"/>
  <c r="AM71" i="6"/>
  <c r="W71" i="6"/>
  <c r="AS71" i="6"/>
  <c r="AK71" i="6"/>
  <c r="AC71" i="6"/>
  <c r="AE71" i="6"/>
  <c r="R88" i="7"/>
  <c r="R88" i="6"/>
  <c r="AQ48" i="7"/>
  <c r="AS48" i="7"/>
  <c r="AS48" i="6"/>
  <c r="AQ48" i="6"/>
  <c r="AY46" i="6"/>
  <c r="AQ46" i="6"/>
  <c r="AI46" i="6"/>
  <c r="AA46" i="6"/>
  <c r="S46" i="6"/>
  <c r="AW46" i="6"/>
  <c r="AO46" i="6"/>
  <c r="AG46" i="6"/>
  <c r="Y46" i="6"/>
  <c r="Q46" i="6"/>
  <c r="AU46" i="6"/>
  <c r="AM46" i="6"/>
  <c r="AE46" i="6"/>
  <c r="W46" i="6"/>
  <c r="O46" i="6"/>
  <c r="AS46" i="6"/>
  <c r="AK46" i="6"/>
  <c r="AC46" i="6"/>
  <c r="U46" i="6"/>
  <c r="F5" i="4"/>
  <c r="C5" i="4"/>
  <c r="B5" i="4" l="1"/>
  <c r="E5" i="4"/>
  <c r="G2" i="3" l="1"/>
  <c r="K25" i="6" s="1"/>
  <c r="AF38" i="7" l="1"/>
  <c r="X38" i="7"/>
  <c r="V38" i="7"/>
  <c r="AB38" i="7"/>
  <c r="T38" i="7"/>
  <c r="Z38" i="7"/>
  <c r="R38" i="7"/>
  <c r="AD38" i="7"/>
  <c r="K25" i="7"/>
  <c r="AF35" i="7"/>
  <c r="X35" i="7"/>
  <c r="V35" i="7"/>
  <c r="AB35" i="7"/>
  <c r="T35" i="7"/>
  <c r="AH35" i="7"/>
  <c r="Z35" i="7"/>
  <c r="R35" i="7"/>
  <c r="AD35" i="7"/>
  <c r="L8" i="2" l="1"/>
  <c r="H9" i="2" l="1"/>
  <c r="H8" i="2"/>
  <c r="H19" i="2" l="1"/>
  <c r="G19" i="2" s="1"/>
  <c r="J12" i="2" l="1"/>
  <c r="J11" i="2"/>
  <c r="J10" i="2"/>
  <c r="J9" i="2" l="1"/>
  <c r="K9" i="2" l="1"/>
  <c r="G9" i="2" s="1"/>
  <c r="K12" i="2"/>
  <c r="K11" i="2"/>
  <c r="J13" i="2"/>
  <c r="K10" i="2"/>
  <c r="K13" i="2" l="1"/>
  <c r="H25" i="2"/>
  <c r="G25" i="2" s="1"/>
  <c r="H24" i="2"/>
  <c r="H22" i="2"/>
  <c r="H15" i="2"/>
  <c r="G15" i="2" s="1"/>
  <c r="H12" i="2"/>
  <c r="H11" i="2"/>
  <c r="G11" i="2" s="1"/>
  <c r="H10" i="2"/>
  <c r="G10" i="2" s="1"/>
  <c r="H7" i="2"/>
  <c r="G12" i="2" l="1"/>
  <c r="H13" i="2"/>
  <c r="D726" i="1"/>
  <c r="C726" i="1"/>
  <c r="D725" i="1"/>
  <c r="C725" i="1"/>
  <c r="D724" i="1"/>
  <c r="C724" i="1"/>
  <c r="H723" i="1"/>
  <c r="G723" i="1"/>
  <c r="F723" i="1"/>
  <c r="E723" i="1"/>
  <c r="D723" i="1"/>
  <c r="C723" i="1"/>
  <c r="H722" i="1"/>
  <c r="G722" i="1"/>
  <c r="F722" i="1"/>
  <c r="E722" i="1"/>
  <c r="D722" i="1"/>
  <c r="C722" i="1"/>
  <c r="H721" i="1"/>
  <c r="G721" i="1"/>
  <c r="F721" i="1"/>
  <c r="E721" i="1"/>
  <c r="D721" i="1"/>
  <c r="C721" i="1"/>
  <c r="H720" i="1"/>
  <c r="G720" i="1"/>
  <c r="F720" i="1"/>
  <c r="E720" i="1"/>
  <c r="D720" i="1"/>
  <c r="C720" i="1"/>
  <c r="D717" i="1"/>
  <c r="C717" i="1"/>
  <c r="D716" i="1"/>
  <c r="C716" i="1"/>
  <c r="D715" i="1"/>
  <c r="C715" i="1"/>
  <c r="H714" i="1"/>
  <c r="G714" i="1"/>
  <c r="F714" i="1"/>
  <c r="E714" i="1"/>
  <c r="D714" i="1"/>
  <c r="C714" i="1"/>
  <c r="H713" i="1"/>
  <c r="G713" i="1"/>
  <c r="F713" i="1"/>
  <c r="E713" i="1"/>
  <c r="D713" i="1"/>
  <c r="C713" i="1"/>
  <c r="H712" i="1"/>
  <c r="G712" i="1"/>
  <c r="F712" i="1"/>
  <c r="E712" i="1"/>
  <c r="D712" i="1"/>
  <c r="C712" i="1"/>
  <c r="H711" i="1"/>
  <c r="G711" i="1"/>
  <c r="F711" i="1"/>
  <c r="E711" i="1"/>
  <c r="D711" i="1"/>
  <c r="C711" i="1"/>
  <c r="D708" i="1"/>
  <c r="C708" i="1"/>
  <c r="D707" i="1"/>
  <c r="C707" i="1"/>
  <c r="D706" i="1"/>
  <c r="C706" i="1"/>
  <c r="H705" i="1"/>
  <c r="G705" i="1"/>
  <c r="F705" i="1"/>
  <c r="E705" i="1"/>
  <c r="D705" i="1"/>
  <c r="C705" i="1"/>
  <c r="H704" i="1"/>
  <c r="G704" i="1"/>
  <c r="F704" i="1"/>
  <c r="E704" i="1"/>
  <c r="D704" i="1"/>
  <c r="C704" i="1"/>
  <c r="H703" i="1"/>
  <c r="G703" i="1"/>
  <c r="F703" i="1"/>
  <c r="E703" i="1"/>
  <c r="D703" i="1"/>
  <c r="C703" i="1"/>
  <c r="H702" i="1"/>
  <c r="G702" i="1"/>
  <c r="F702" i="1"/>
  <c r="E702" i="1"/>
  <c r="D702" i="1"/>
  <c r="C702" i="1"/>
  <c r="D699" i="1"/>
  <c r="C699" i="1"/>
  <c r="D698" i="1"/>
  <c r="C698" i="1"/>
  <c r="D697" i="1"/>
  <c r="C697" i="1"/>
  <c r="H696" i="1"/>
  <c r="G696" i="1"/>
  <c r="F696" i="1"/>
  <c r="E696" i="1"/>
  <c r="D696" i="1"/>
  <c r="C696" i="1"/>
  <c r="H695" i="1"/>
  <c r="G695" i="1"/>
  <c r="F695" i="1"/>
  <c r="E695" i="1"/>
  <c r="D695" i="1"/>
  <c r="C695" i="1"/>
  <c r="H694" i="1"/>
  <c r="G694" i="1"/>
  <c r="F694" i="1"/>
  <c r="E694" i="1"/>
  <c r="D694" i="1"/>
  <c r="C694" i="1"/>
  <c r="H693" i="1"/>
  <c r="G693" i="1"/>
  <c r="F693" i="1"/>
  <c r="E693" i="1"/>
  <c r="D693" i="1"/>
  <c r="C693" i="1"/>
  <c r="D690" i="1"/>
  <c r="C690" i="1"/>
  <c r="D689" i="1"/>
  <c r="C689" i="1"/>
  <c r="D688" i="1"/>
  <c r="C688" i="1"/>
  <c r="H687" i="1"/>
  <c r="G687" i="1"/>
  <c r="F687" i="1"/>
  <c r="E687" i="1"/>
  <c r="D687" i="1"/>
  <c r="C687" i="1"/>
  <c r="H686" i="1"/>
  <c r="G686" i="1"/>
  <c r="F686" i="1"/>
  <c r="E686" i="1"/>
  <c r="D686" i="1"/>
  <c r="C686" i="1"/>
  <c r="H685" i="1"/>
  <c r="G685" i="1"/>
  <c r="F685" i="1"/>
  <c r="E685" i="1"/>
  <c r="D685" i="1"/>
  <c r="C685" i="1"/>
  <c r="H684" i="1"/>
  <c r="G684" i="1"/>
  <c r="F684" i="1"/>
  <c r="E684" i="1"/>
  <c r="D684" i="1"/>
  <c r="C684" i="1"/>
  <c r="H681" i="1"/>
  <c r="G681" i="1"/>
  <c r="F681" i="1"/>
  <c r="E681" i="1"/>
  <c r="D681" i="1"/>
  <c r="C681" i="1"/>
  <c r="H680" i="1"/>
  <c r="G680" i="1"/>
  <c r="F680" i="1"/>
  <c r="E680" i="1"/>
  <c r="D680" i="1"/>
  <c r="C680" i="1"/>
  <c r="H679" i="1"/>
  <c r="G679" i="1"/>
  <c r="F679" i="1"/>
  <c r="E679" i="1"/>
  <c r="D679" i="1"/>
  <c r="C679" i="1"/>
  <c r="H678" i="1"/>
  <c r="G678" i="1"/>
  <c r="F678" i="1"/>
  <c r="E678" i="1"/>
  <c r="D678" i="1"/>
  <c r="C678" i="1"/>
  <c r="H677" i="1"/>
  <c r="G677" i="1"/>
  <c r="F677" i="1"/>
  <c r="E677" i="1"/>
  <c r="D677" i="1"/>
  <c r="C677" i="1"/>
  <c r="H676" i="1"/>
  <c r="G676" i="1"/>
  <c r="F676" i="1"/>
  <c r="E676" i="1"/>
  <c r="D676" i="1"/>
  <c r="C676" i="1"/>
  <c r="H675" i="1"/>
  <c r="G675" i="1"/>
  <c r="F675" i="1"/>
  <c r="E675" i="1"/>
  <c r="D675" i="1"/>
  <c r="C675" i="1"/>
  <c r="H672" i="1"/>
  <c r="G672" i="1"/>
  <c r="F672" i="1"/>
  <c r="E672" i="1"/>
  <c r="D672" i="1"/>
  <c r="C672" i="1"/>
  <c r="H671" i="1"/>
  <c r="G671" i="1"/>
  <c r="F671" i="1"/>
  <c r="E671" i="1"/>
  <c r="D671" i="1"/>
  <c r="C671" i="1"/>
  <c r="H670" i="1"/>
  <c r="G670" i="1"/>
  <c r="F670" i="1"/>
  <c r="E670" i="1"/>
  <c r="D670" i="1"/>
  <c r="C670" i="1"/>
  <c r="H669" i="1"/>
  <c r="G669" i="1"/>
  <c r="F669" i="1"/>
  <c r="E669" i="1"/>
  <c r="D669" i="1"/>
  <c r="C669" i="1"/>
  <c r="H668" i="1"/>
  <c r="G668" i="1"/>
  <c r="F668" i="1"/>
  <c r="E668" i="1"/>
  <c r="D668" i="1"/>
  <c r="C668" i="1"/>
  <c r="H667" i="1"/>
  <c r="G667" i="1"/>
  <c r="F667" i="1"/>
  <c r="E667" i="1"/>
  <c r="D667" i="1"/>
  <c r="C667" i="1"/>
  <c r="H666" i="1"/>
  <c r="G666" i="1"/>
  <c r="F666" i="1"/>
  <c r="E666" i="1"/>
  <c r="D666" i="1"/>
  <c r="C666" i="1"/>
  <c r="D661" i="1"/>
  <c r="C661" i="1"/>
  <c r="D660" i="1"/>
  <c r="C660" i="1"/>
  <c r="D659" i="1"/>
  <c r="C659" i="1"/>
  <c r="H658" i="1"/>
  <c r="G658" i="1"/>
  <c r="F658" i="1"/>
  <c r="E658" i="1"/>
  <c r="D658" i="1"/>
  <c r="C658" i="1"/>
  <c r="H657" i="1"/>
  <c r="G657" i="1"/>
  <c r="F657" i="1"/>
  <c r="E657" i="1"/>
  <c r="D657" i="1"/>
  <c r="C657" i="1"/>
  <c r="H656" i="1"/>
  <c r="G656" i="1"/>
  <c r="F656" i="1"/>
  <c r="E656" i="1"/>
  <c r="D656" i="1"/>
  <c r="C656" i="1"/>
  <c r="H655" i="1"/>
  <c r="G655" i="1"/>
  <c r="F655" i="1"/>
  <c r="E655" i="1"/>
  <c r="D655" i="1"/>
  <c r="C655" i="1"/>
  <c r="D652" i="1"/>
  <c r="C652" i="1"/>
  <c r="D651" i="1"/>
  <c r="C651" i="1"/>
  <c r="D650" i="1"/>
  <c r="C650" i="1"/>
  <c r="H649" i="1"/>
  <c r="G649" i="1"/>
  <c r="F649" i="1"/>
  <c r="E649" i="1"/>
  <c r="D649" i="1"/>
  <c r="C649" i="1"/>
  <c r="H648" i="1"/>
  <c r="G648" i="1"/>
  <c r="F648" i="1"/>
  <c r="E648" i="1"/>
  <c r="D648" i="1"/>
  <c r="C648" i="1"/>
  <c r="H647" i="1"/>
  <c r="G647" i="1"/>
  <c r="F647" i="1"/>
  <c r="E647" i="1"/>
  <c r="D647" i="1"/>
  <c r="C647" i="1"/>
  <c r="H646" i="1"/>
  <c r="G646" i="1"/>
  <c r="F646" i="1"/>
  <c r="E646" i="1"/>
  <c r="D646" i="1"/>
  <c r="C646" i="1"/>
  <c r="D643" i="1"/>
  <c r="C643" i="1"/>
  <c r="D642" i="1"/>
  <c r="C642" i="1"/>
  <c r="D641" i="1"/>
  <c r="C641" i="1"/>
  <c r="H640" i="1"/>
  <c r="G640" i="1"/>
  <c r="F640" i="1"/>
  <c r="E640" i="1"/>
  <c r="D640" i="1"/>
  <c r="C640" i="1"/>
  <c r="H639" i="1"/>
  <c r="G639" i="1"/>
  <c r="F639" i="1"/>
  <c r="E639" i="1"/>
  <c r="D639" i="1"/>
  <c r="C639" i="1"/>
  <c r="H638" i="1"/>
  <c r="G638" i="1"/>
  <c r="F638" i="1"/>
  <c r="E638" i="1"/>
  <c r="D638" i="1"/>
  <c r="C638" i="1"/>
  <c r="H637" i="1"/>
  <c r="G637" i="1"/>
  <c r="F637" i="1"/>
  <c r="E637" i="1"/>
  <c r="D637" i="1"/>
  <c r="C637" i="1"/>
  <c r="D634" i="1"/>
  <c r="C634" i="1"/>
  <c r="D633" i="1"/>
  <c r="C633" i="1"/>
  <c r="D632" i="1"/>
  <c r="C632" i="1"/>
  <c r="H631" i="1"/>
  <c r="G631" i="1"/>
  <c r="F631" i="1"/>
  <c r="E631" i="1"/>
  <c r="D631" i="1"/>
  <c r="C631" i="1"/>
  <c r="H630" i="1"/>
  <c r="G630" i="1"/>
  <c r="F630" i="1"/>
  <c r="E630" i="1"/>
  <c r="D630" i="1"/>
  <c r="C630" i="1"/>
  <c r="H629" i="1"/>
  <c r="G629" i="1"/>
  <c r="F629" i="1"/>
  <c r="E629" i="1"/>
  <c r="D629" i="1"/>
  <c r="C629" i="1"/>
  <c r="H628" i="1"/>
  <c r="G628" i="1"/>
  <c r="F628" i="1"/>
  <c r="E628" i="1"/>
  <c r="D628" i="1"/>
  <c r="C628" i="1"/>
  <c r="D625" i="1"/>
  <c r="C625" i="1"/>
  <c r="D624" i="1"/>
  <c r="C624" i="1"/>
  <c r="D623" i="1"/>
  <c r="C623" i="1"/>
  <c r="H622" i="1"/>
  <c r="G622" i="1"/>
  <c r="F622" i="1"/>
  <c r="E622" i="1"/>
  <c r="D622" i="1"/>
  <c r="C622" i="1"/>
  <c r="H621" i="1"/>
  <c r="G621" i="1"/>
  <c r="F621" i="1"/>
  <c r="E621" i="1"/>
  <c r="D621" i="1"/>
  <c r="C621" i="1"/>
  <c r="H620" i="1"/>
  <c r="G620" i="1"/>
  <c r="F620" i="1"/>
  <c r="E620" i="1"/>
  <c r="D620" i="1"/>
  <c r="C620" i="1"/>
  <c r="H619" i="1"/>
  <c r="G619" i="1"/>
  <c r="F619" i="1"/>
  <c r="E619" i="1"/>
  <c r="D619" i="1"/>
  <c r="C619" i="1"/>
  <c r="H616" i="1"/>
  <c r="G616" i="1"/>
  <c r="F616" i="1"/>
  <c r="E616" i="1"/>
  <c r="D616" i="1"/>
  <c r="C616" i="1"/>
  <c r="H615" i="1"/>
  <c r="G615" i="1"/>
  <c r="F615" i="1"/>
  <c r="E615" i="1"/>
  <c r="D615" i="1"/>
  <c r="C615" i="1"/>
  <c r="H614" i="1"/>
  <c r="G614" i="1"/>
  <c r="F614" i="1"/>
  <c r="E614" i="1"/>
  <c r="D614" i="1"/>
  <c r="C614" i="1"/>
  <c r="H613" i="1"/>
  <c r="G613" i="1"/>
  <c r="F613" i="1"/>
  <c r="E613" i="1"/>
  <c r="D613" i="1"/>
  <c r="C613" i="1"/>
  <c r="H612" i="1"/>
  <c r="G612" i="1"/>
  <c r="F612" i="1"/>
  <c r="E612" i="1"/>
  <c r="D612" i="1"/>
  <c r="C612" i="1"/>
  <c r="H611" i="1"/>
  <c r="G611" i="1"/>
  <c r="F611" i="1"/>
  <c r="E611" i="1"/>
  <c r="D611" i="1"/>
  <c r="C611" i="1"/>
  <c r="H610" i="1"/>
  <c r="G610" i="1"/>
  <c r="F610" i="1"/>
  <c r="E610" i="1"/>
  <c r="D610" i="1"/>
  <c r="C610" i="1"/>
  <c r="H607" i="1"/>
  <c r="G607" i="1"/>
  <c r="F607" i="1"/>
  <c r="E607" i="1"/>
  <c r="D607" i="1"/>
  <c r="C607" i="1"/>
  <c r="H606" i="1"/>
  <c r="G606" i="1"/>
  <c r="F606" i="1"/>
  <c r="E606" i="1"/>
  <c r="D606" i="1"/>
  <c r="C606" i="1"/>
  <c r="H605" i="1"/>
  <c r="G605" i="1"/>
  <c r="F605" i="1"/>
  <c r="E605" i="1"/>
  <c r="D605" i="1"/>
  <c r="C605" i="1"/>
  <c r="H604" i="1"/>
  <c r="G604" i="1"/>
  <c r="F604" i="1"/>
  <c r="E604" i="1"/>
  <c r="D604" i="1"/>
  <c r="C604" i="1"/>
  <c r="H603" i="1"/>
  <c r="G603" i="1"/>
  <c r="F603" i="1"/>
  <c r="E603" i="1"/>
  <c r="D603" i="1"/>
  <c r="C603" i="1"/>
  <c r="H602" i="1"/>
  <c r="G602" i="1"/>
  <c r="F602" i="1"/>
  <c r="E602" i="1"/>
  <c r="D602" i="1"/>
  <c r="C602" i="1"/>
  <c r="H601" i="1"/>
  <c r="G601" i="1"/>
  <c r="F601" i="1"/>
  <c r="E601" i="1"/>
  <c r="D601" i="1"/>
  <c r="C601" i="1"/>
  <c r="D596" i="1"/>
  <c r="C596" i="1"/>
  <c r="D595" i="1"/>
  <c r="C595" i="1"/>
  <c r="D594" i="1"/>
  <c r="C594" i="1"/>
  <c r="H593" i="1"/>
  <c r="G593" i="1"/>
  <c r="F593" i="1"/>
  <c r="E593" i="1"/>
  <c r="D593" i="1"/>
  <c r="C593" i="1"/>
  <c r="H592" i="1"/>
  <c r="G592" i="1"/>
  <c r="F592" i="1"/>
  <c r="E592" i="1"/>
  <c r="D592" i="1"/>
  <c r="C592" i="1"/>
  <c r="H591" i="1"/>
  <c r="G591" i="1"/>
  <c r="F591" i="1"/>
  <c r="E591" i="1"/>
  <c r="D591" i="1"/>
  <c r="C591" i="1"/>
  <c r="H590" i="1"/>
  <c r="G590" i="1"/>
  <c r="F590" i="1"/>
  <c r="E590" i="1"/>
  <c r="D590" i="1"/>
  <c r="C590" i="1"/>
  <c r="D587" i="1"/>
  <c r="C587" i="1"/>
  <c r="D586" i="1"/>
  <c r="C586" i="1"/>
  <c r="D585" i="1"/>
  <c r="C585" i="1"/>
  <c r="H584" i="1"/>
  <c r="G584" i="1"/>
  <c r="F584" i="1"/>
  <c r="E584" i="1"/>
  <c r="D584" i="1"/>
  <c r="C584" i="1"/>
  <c r="H583" i="1"/>
  <c r="G583" i="1"/>
  <c r="F583" i="1"/>
  <c r="E583" i="1"/>
  <c r="D583" i="1"/>
  <c r="C583" i="1"/>
  <c r="H582" i="1"/>
  <c r="G582" i="1"/>
  <c r="F582" i="1"/>
  <c r="E582" i="1"/>
  <c r="D582" i="1"/>
  <c r="C582" i="1"/>
  <c r="H581" i="1"/>
  <c r="G581" i="1"/>
  <c r="F581" i="1"/>
  <c r="E581" i="1"/>
  <c r="D581" i="1"/>
  <c r="C581" i="1"/>
  <c r="D578" i="1"/>
  <c r="C578" i="1"/>
  <c r="D577" i="1"/>
  <c r="C577" i="1"/>
  <c r="D576" i="1"/>
  <c r="C576" i="1"/>
  <c r="H575" i="1"/>
  <c r="G575" i="1"/>
  <c r="F575" i="1"/>
  <c r="E575" i="1"/>
  <c r="D575" i="1"/>
  <c r="C575" i="1"/>
  <c r="H574" i="1"/>
  <c r="G574" i="1"/>
  <c r="F574" i="1"/>
  <c r="E574" i="1"/>
  <c r="D574" i="1"/>
  <c r="C574" i="1"/>
  <c r="H573" i="1"/>
  <c r="G573" i="1"/>
  <c r="F573" i="1"/>
  <c r="E573" i="1"/>
  <c r="D573" i="1"/>
  <c r="C573" i="1"/>
  <c r="H572" i="1"/>
  <c r="G572" i="1"/>
  <c r="F572" i="1"/>
  <c r="E572" i="1"/>
  <c r="D572" i="1"/>
  <c r="C572" i="1"/>
  <c r="D569" i="1"/>
  <c r="C569" i="1"/>
  <c r="D568" i="1"/>
  <c r="C568" i="1"/>
  <c r="D567" i="1"/>
  <c r="C567" i="1"/>
  <c r="H566" i="1"/>
  <c r="G566" i="1"/>
  <c r="F566" i="1"/>
  <c r="E566" i="1"/>
  <c r="D566" i="1"/>
  <c r="C566" i="1"/>
  <c r="H565" i="1"/>
  <c r="G565" i="1"/>
  <c r="F565" i="1"/>
  <c r="E565" i="1"/>
  <c r="D565" i="1"/>
  <c r="C565" i="1"/>
  <c r="H564" i="1"/>
  <c r="G564" i="1"/>
  <c r="F564" i="1"/>
  <c r="E564" i="1"/>
  <c r="D564" i="1"/>
  <c r="C564" i="1"/>
  <c r="H563" i="1"/>
  <c r="G563" i="1"/>
  <c r="F563" i="1"/>
  <c r="E563" i="1"/>
  <c r="D563" i="1"/>
  <c r="C563" i="1"/>
  <c r="D560" i="1"/>
  <c r="C560" i="1"/>
  <c r="D559" i="1"/>
  <c r="C559" i="1"/>
  <c r="D558" i="1"/>
  <c r="C558" i="1"/>
  <c r="H557" i="1"/>
  <c r="G557" i="1"/>
  <c r="F557" i="1"/>
  <c r="E557" i="1"/>
  <c r="D557" i="1"/>
  <c r="C557" i="1"/>
  <c r="H556" i="1"/>
  <c r="G556" i="1"/>
  <c r="F556" i="1"/>
  <c r="E556" i="1"/>
  <c r="D556" i="1"/>
  <c r="C556" i="1"/>
  <c r="H555" i="1"/>
  <c r="G555" i="1"/>
  <c r="F555" i="1"/>
  <c r="E555" i="1"/>
  <c r="D555" i="1"/>
  <c r="C555" i="1"/>
  <c r="H554" i="1"/>
  <c r="G554" i="1"/>
  <c r="F554" i="1"/>
  <c r="E554" i="1"/>
  <c r="D554" i="1"/>
  <c r="C554" i="1"/>
  <c r="H551" i="1"/>
  <c r="G551" i="1"/>
  <c r="F551" i="1"/>
  <c r="E551" i="1"/>
  <c r="D551" i="1"/>
  <c r="C551" i="1"/>
  <c r="H550" i="1"/>
  <c r="G550" i="1"/>
  <c r="F550" i="1"/>
  <c r="E550" i="1"/>
  <c r="D550" i="1"/>
  <c r="C550" i="1"/>
  <c r="H549" i="1"/>
  <c r="G549" i="1"/>
  <c r="F549" i="1"/>
  <c r="E549" i="1"/>
  <c r="D549" i="1"/>
  <c r="C549" i="1"/>
  <c r="H548" i="1"/>
  <c r="G548" i="1"/>
  <c r="F548" i="1"/>
  <c r="E548" i="1"/>
  <c r="D548" i="1"/>
  <c r="C548" i="1"/>
  <c r="H547" i="1"/>
  <c r="G547" i="1"/>
  <c r="F547" i="1"/>
  <c r="E547" i="1"/>
  <c r="D547" i="1"/>
  <c r="C547" i="1"/>
  <c r="H546" i="1"/>
  <c r="G546" i="1"/>
  <c r="F546" i="1"/>
  <c r="E546" i="1"/>
  <c r="D546" i="1"/>
  <c r="C546" i="1"/>
  <c r="H545" i="1"/>
  <c r="G545" i="1"/>
  <c r="F545" i="1"/>
  <c r="E545" i="1"/>
  <c r="D545" i="1"/>
  <c r="C545" i="1"/>
  <c r="H542" i="1"/>
  <c r="G542" i="1"/>
  <c r="F542" i="1"/>
  <c r="E542" i="1"/>
  <c r="D542" i="1"/>
  <c r="C542" i="1"/>
  <c r="H541" i="1"/>
  <c r="G541" i="1"/>
  <c r="F541" i="1"/>
  <c r="E541" i="1"/>
  <c r="D541" i="1"/>
  <c r="C541" i="1"/>
  <c r="H540" i="1"/>
  <c r="G540" i="1"/>
  <c r="F540" i="1"/>
  <c r="E540" i="1"/>
  <c r="D540" i="1"/>
  <c r="C540" i="1"/>
  <c r="H539" i="1"/>
  <c r="G539" i="1"/>
  <c r="F539" i="1"/>
  <c r="E539" i="1"/>
  <c r="D539" i="1"/>
  <c r="C539" i="1"/>
  <c r="H538" i="1"/>
  <c r="G538" i="1"/>
  <c r="F538" i="1"/>
  <c r="E538" i="1"/>
  <c r="D538" i="1"/>
  <c r="C538" i="1"/>
  <c r="H537" i="1"/>
  <c r="G537" i="1"/>
  <c r="F537" i="1"/>
  <c r="E537" i="1"/>
  <c r="D537" i="1"/>
  <c r="C537" i="1"/>
  <c r="H536" i="1"/>
  <c r="G536" i="1"/>
  <c r="F536" i="1"/>
  <c r="E536" i="1"/>
  <c r="D536" i="1"/>
  <c r="C536" i="1"/>
  <c r="D531" i="1"/>
  <c r="C531" i="1"/>
  <c r="D530" i="1"/>
  <c r="C530" i="1"/>
  <c r="D529" i="1"/>
  <c r="C529" i="1"/>
  <c r="H528" i="1"/>
  <c r="G528" i="1"/>
  <c r="F528" i="1"/>
  <c r="E528" i="1"/>
  <c r="D528" i="1"/>
  <c r="C528" i="1"/>
  <c r="H527" i="1"/>
  <c r="G527" i="1"/>
  <c r="F527" i="1"/>
  <c r="E527" i="1"/>
  <c r="D527" i="1"/>
  <c r="C527" i="1"/>
  <c r="H526" i="1"/>
  <c r="G526" i="1"/>
  <c r="F526" i="1"/>
  <c r="E526" i="1"/>
  <c r="D526" i="1"/>
  <c r="C526" i="1"/>
  <c r="H525" i="1"/>
  <c r="G525" i="1"/>
  <c r="F525" i="1"/>
  <c r="E525" i="1"/>
  <c r="D525" i="1"/>
  <c r="C525" i="1"/>
  <c r="D522" i="1"/>
  <c r="C522" i="1"/>
  <c r="D521" i="1"/>
  <c r="C521" i="1"/>
  <c r="D520" i="1"/>
  <c r="C520" i="1"/>
  <c r="H519" i="1"/>
  <c r="G519" i="1"/>
  <c r="F519" i="1"/>
  <c r="E519" i="1"/>
  <c r="D519" i="1"/>
  <c r="C519" i="1"/>
  <c r="H518" i="1"/>
  <c r="G518" i="1"/>
  <c r="F518" i="1"/>
  <c r="E518" i="1"/>
  <c r="D518" i="1"/>
  <c r="C518" i="1"/>
  <c r="H517" i="1"/>
  <c r="G517" i="1"/>
  <c r="F517" i="1"/>
  <c r="E517" i="1"/>
  <c r="D517" i="1"/>
  <c r="C517" i="1"/>
  <c r="H516" i="1"/>
  <c r="G516" i="1"/>
  <c r="F516" i="1"/>
  <c r="E516" i="1"/>
  <c r="D516" i="1"/>
  <c r="C516" i="1"/>
  <c r="D513" i="1"/>
  <c r="C513" i="1"/>
  <c r="D512" i="1"/>
  <c r="C512" i="1"/>
  <c r="D511" i="1"/>
  <c r="C511" i="1"/>
  <c r="H510" i="1"/>
  <c r="G510" i="1"/>
  <c r="F510" i="1"/>
  <c r="E510" i="1"/>
  <c r="D510" i="1"/>
  <c r="C510" i="1"/>
  <c r="H509" i="1"/>
  <c r="G509" i="1"/>
  <c r="F509" i="1"/>
  <c r="E509" i="1"/>
  <c r="D509" i="1"/>
  <c r="C509" i="1"/>
  <c r="H508" i="1"/>
  <c r="G508" i="1"/>
  <c r="F508" i="1"/>
  <c r="E508" i="1"/>
  <c r="D508" i="1"/>
  <c r="C508" i="1"/>
  <c r="H507" i="1"/>
  <c r="G507" i="1"/>
  <c r="F507" i="1"/>
  <c r="E507" i="1"/>
  <c r="D507" i="1"/>
  <c r="C507" i="1"/>
  <c r="D504" i="1"/>
  <c r="C504" i="1"/>
  <c r="D503" i="1"/>
  <c r="C503" i="1"/>
  <c r="D502" i="1"/>
  <c r="C502" i="1"/>
  <c r="H501" i="1"/>
  <c r="G501" i="1"/>
  <c r="F501" i="1"/>
  <c r="E501" i="1"/>
  <c r="D501" i="1"/>
  <c r="C501" i="1"/>
  <c r="H500" i="1"/>
  <c r="G500" i="1"/>
  <c r="F500" i="1"/>
  <c r="E500" i="1"/>
  <c r="D500" i="1"/>
  <c r="C500" i="1"/>
  <c r="H499" i="1"/>
  <c r="G499" i="1"/>
  <c r="F499" i="1"/>
  <c r="E499" i="1"/>
  <c r="D499" i="1"/>
  <c r="C499" i="1"/>
  <c r="H498" i="1"/>
  <c r="G498" i="1"/>
  <c r="F498" i="1"/>
  <c r="E498" i="1"/>
  <c r="D498" i="1"/>
  <c r="C498" i="1"/>
  <c r="D495" i="1"/>
  <c r="C495" i="1"/>
  <c r="D494" i="1"/>
  <c r="C494" i="1"/>
  <c r="D493" i="1"/>
  <c r="C493" i="1"/>
  <c r="H492" i="1"/>
  <c r="G492" i="1"/>
  <c r="F492" i="1"/>
  <c r="E492" i="1"/>
  <c r="D492" i="1"/>
  <c r="C492" i="1"/>
  <c r="H491" i="1"/>
  <c r="G491" i="1"/>
  <c r="F491" i="1"/>
  <c r="E491" i="1"/>
  <c r="D491" i="1"/>
  <c r="C491" i="1"/>
  <c r="H490" i="1"/>
  <c r="G490" i="1"/>
  <c r="F490" i="1"/>
  <c r="E490" i="1"/>
  <c r="D490" i="1"/>
  <c r="C490" i="1"/>
  <c r="H489" i="1"/>
  <c r="G489" i="1"/>
  <c r="F489" i="1"/>
  <c r="E489" i="1"/>
  <c r="D489" i="1"/>
  <c r="C489" i="1"/>
  <c r="H486" i="1"/>
  <c r="G486" i="1"/>
  <c r="F486" i="1"/>
  <c r="E486" i="1"/>
  <c r="D486" i="1"/>
  <c r="C486" i="1"/>
  <c r="H485" i="1"/>
  <c r="G485" i="1"/>
  <c r="F485" i="1"/>
  <c r="E485" i="1"/>
  <c r="D485" i="1"/>
  <c r="C485" i="1"/>
  <c r="H484" i="1"/>
  <c r="G484" i="1"/>
  <c r="F484" i="1"/>
  <c r="E484" i="1"/>
  <c r="D484" i="1"/>
  <c r="C484" i="1"/>
  <c r="H483" i="1"/>
  <c r="G483" i="1"/>
  <c r="F483" i="1"/>
  <c r="E483" i="1"/>
  <c r="D483" i="1"/>
  <c r="C483" i="1"/>
  <c r="H482" i="1"/>
  <c r="G482" i="1"/>
  <c r="F482" i="1"/>
  <c r="E482" i="1"/>
  <c r="D482" i="1"/>
  <c r="C482" i="1"/>
  <c r="H481" i="1"/>
  <c r="G481" i="1"/>
  <c r="F481" i="1"/>
  <c r="E481" i="1"/>
  <c r="D481" i="1"/>
  <c r="C481" i="1"/>
  <c r="H480" i="1"/>
  <c r="G480" i="1"/>
  <c r="F480" i="1"/>
  <c r="E480" i="1"/>
  <c r="D480" i="1"/>
  <c r="C480" i="1"/>
  <c r="H477" i="1"/>
  <c r="G477" i="1"/>
  <c r="F477" i="1"/>
  <c r="E477" i="1"/>
  <c r="D477" i="1"/>
  <c r="C477" i="1"/>
  <c r="H476" i="1"/>
  <c r="G476" i="1"/>
  <c r="F476" i="1"/>
  <c r="E476" i="1"/>
  <c r="D476" i="1"/>
  <c r="C476" i="1"/>
  <c r="H475" i="1"/>
  <c r="G475" i="1"/>
  <c r="F475" i="1"/>
  <c r="E475" i="1"/>
  <c r="D475" i="1"/>
  <c r="C475" i="1"/>
  <c r="H474" i="1"/>
  <c r="G474" i="1"/>
  <c r="F474" i="1"/>
  <c r="E474" i="1"/>
  <c r="D474" i="1"/>
  <c r="C474" i="1"/>
  <c r="H473" i="1"/>
  <c r="G473" i="1"/>
  <c r="F473" i="1"/>
  <c r="E473" i="1"/>
  <c r="D473" i="1"/>
  <c r="C473" i="1"/>
  <c r="H472" i="1"/>
  <c r="G472" i="1"/>
  <c r="F472" i="1"/>
  <c r="E472" i="1"/>
  <c r="D472" i="1"/>
  <c r="C472" i="1"/>
  <c r="H471" i="1"/>
  <c r="G471" i="1"/>
  <c r="F471" i="1"/>
  <c r="E471" i="1"/>
  <c r="D471" i="1"/>
  <c r="C471" i="1"/>
  <c r="D466" i="1"/>
  <c r="C466" i="1"/>
  <c r="D465" i="1"/>
  <c r="C465" i="1"/>
  <c r="D464" i="1"/>
  <c r="C464" i="1"/>
  <c r="H463" i="1"/>
  <c r="G463" i="1"/>
  <c r="F463" i="1"/>
  <c r="E463" i="1"/>
  <c r="D463" i="1"/>
  <c r="C463" i="1"/>
  <c r="H462" i="1"/>
  <c r="G462" i="1"/>
  <c r="F462" i="1"/>
  <c r="E462" i="1"/>
  <c r="D462" i="1"/>
  <c r="C462" i="1"/>
  <c r="H461" i="1"/>
  <c r="G461" i="1"/>
  <c r="F461" i="1"/>
  <c r="E461" i="1"/>
  <c r="D461" i="1"/>
  <c r="C461" i="1"/>
  <c r="H460" i="1"/>
  <c r="G460" i="1"/>
  <c r="F460" i="1"/>
  <c r="E460" i="1"/>
  <c r="D460" i="1"/>
  <c r="C460" i="1"/>
  <c r="D457" i="1"/>
  <c r="C457" i="1"/>
  <c r="D456" i="1"/>
  <c r="C456" i="1"/>
  <c r="D455" i="1"/>
  <c r="C455" i="1"/>
  <c r="H454" i="1"/>
  <c r="G454" i="1"/>
  <c r="F454" i="1"/>
  <c r="E454" i="1"/>
  <c r="D454" i="1"/>
  <c r="C454" i="1"/>
  <c r="H453" i="1"/>
  <c r="G453" i="1"/>
  <c r="F453" i="1"/>
  <c r="E453" i="1"/>
  <c r="D453" i="1"/>
  <c r="C453" i="1"/>
  <c r="H452" i="1"/>
  <c r="G452" i="1"/>
  <c r="F452" i="1"/>
  <c r="E452" i="1"/>
  <c r="D452" i="1"/>
  <c r="C452" i="1"/>
  <c r="H451" i="1"/>
  <c r="G451" i="1"/>
  <c r="F451" i="1"/>
  <c r="E451" i="1"/>
  <c r="D451" i="1"/>
  <c r="C451" i="1"/>
  <c r="D448" i="1"/>
  <c r="C448" i="1"/>
  <c r="D447" i="1"/>
  <c r="C447" i="1"/>
  <c r="D446" i="1"/>
  <c r="C446" i="1"/>
  <c r="H445" i="1"/>
  <c r="G445" i="1"/>
  <c r="F445" i="1"/>
  <c r="E445" i="1"/>
  <c r="D445" i="1"/>
  <c r="C445" i="1"/>
  <c r="H444" i="1"/>
  <c r="G444" i="1"/>
  <c r="F444" i="1"/>
  <c r="E444" i="1"/>
  <c r="D444" i="1"/>
  <c r="C444" i="1"/>
  <c r="H443" i="1"/>
  <c r="G443" i="1"/>
  <c r="F443" i="1"/>
  <c r="E443" i="1"/>
  <c r="D443" i="1"/>
  <c r="C443" i="1"/>
  <c r="H442" i="1"/>
  <c r="G442" i="1"/>
  <c r="F442" i="1"/>
  <c r="E442" i="1"/>
  <c r="D442" i="1"/>
  <c r="C442" i="1"/>
  <c r="D439" i="1"/>
  <c r="C439" i="1"/>
  <c r="D438" i="1"/>
  <c r="C438" i="1"/>
  <c r="D437" i="1"/>
  <c r="C437" i="1"/>
  <c r="H436" i="1"/>
  <c r="G436" i="1"/>
  <c r="F436" i="1"/>
  <c r="E436" i="1"/>
  <c r="D436" i="1"/>
  <c r="C436" i="1"/>
  <c r="H435" i="1"/>
  <c r="G435" i="1"/>
  <c r="F435" i="1"/>
  <c r="E435" i="1"/>
  <c r="D435" i="1"/>
  <c r="C435" i="1"/>
  <c r="H434" i="1"/>
  <c r="G434" i="1"/>
  <c r="F434" i="1"/>
  <c r="E434" i="1"/>
  <c r="D434" i="1"/>
  <c r="C434" i="1"/>
  <c r="H433" i="1"/>
  <c r="G433" i="1"/>
  <c r="F433" i="1"/>
  <c r="E433" i="1"/>
  <c r="D433" i="1"/>
  <c r="C433" i="1"/>
  <c r="D430" i="1"/>
  <c r="C430" i="1"/>
  <c r="D429" i="1"/>
  <c r="C429" i="1"/>
  <c r="D428" i="1"/>
  <c r="C428" i="1"/>
  <c r="H427" i="1"/>
  <c r="G427" i="1"/>
  <c r="F427" i="1"/>
  <c r="E427" i="1"/>
  <c r="D427" i="1"/>
  <c r="C427" i="1"/>
  <c r="H426" i="1"/>
  <c r="G426" i="1"/>
  <c r="F426" i="1"/>
  <c r="E426" i="1"/>
  <c r="D426" i="1"/>
  <c r="C426" i="1"/>
  <c r="H425" i="1"/>
  <c r="G425" i="1"/>
  <c r="F425" i="1"/>
  <c r="E425" i="1"/>
  <c r="D425" i="1"/>
  <c r="C425" i="1"/>
  <c r="H424" i="1"/>
  <c r="G424" i="1"/>
  <c r="F424" i="1"/>
  <c r="E424" i="1"/>
  <c r="D424" i="1"/>
  <c r="C424" i="1"/>
  <c r="H421" i="1"/>
  <c r="G421" i="1"/>
  <c r="F421" i="1"/>
  <c r="E421" i="1"/>
  <c r="D421" i="1"/>
  <c r="C421" i="1"/>
  <c r="H420" i="1"/>
  <c r="G420" i="1"/>
  <c r="F420" i="1"/>
  <c r="E420" i="1"/>
  <c r="D420" i="1"/>
  <c r="C420" i="1"/>
  <c r="H419" i="1"/>
  <c r="G419" i="1"/>
  <c r="F419" i="1"/>
  <c r="E419" i="1"/>
  <c r="D419" i="1"/>
  <c r="C419" i="1"/>
  <c r="H418" i="1"/>
  <c r="G418" i="1"/>
  <c r="F418" i="1"/>
  <c r="E418" i="1"/>
  <c r="D418" i="1"/>
  <c r="C418" i="1"/>
  <c r="H417" i="1"/>
  <c r="G417" i="1"/>
  <c r="F417" i="1"/>
  <c r="E417" i="1"/>
  <c r="D417" i="1"/>
  <c r="C417" i="1"/>
  <c r="H416" i="1"/>
  <c r="G416" i="1"/>
  <c r="F416" i="1"/>
  <c r="E416" i="1"/>
  <c r="D416" i="1"/>
  <c r="C416" i="1"/>
  <c r="H415" i="1"/>
  <c r="G415" i="1"/>
  <c r="F415" i="1"/>
  <c r="E415" i="1"/>
  <c r="D415" i="1"/>
  <c r="C415" i="1"/>
  <c r="H412" i="1"/>
  <c r="G412" i="1"/>
  <c r="F412" i="1"/>
  <c r="E412" i="1"/>
  <c r="D412" i="1"/>
  <c r="C412" i="1"/>
  <c r="H411" i="1"/>
  <c r="G411" i="1"/>
  <c r="F411" i="1"/>
  <c r="E411" i="1"/>
  <c r="D411" i="1"/>
  <c r="C411" i="1"/>
  <c r="H410" i="1"/>
  <c r="G410" i="1"/>
  <c r="F410" i="1"/>
  <c r="E410" i="1"/>
  <c r="D410" i="1"/>
  <c r="C410" i="1"/>
  <c r="H409" i="1"/>
  <c r="G409" i="1"/>
  <c r="F409" i="1"/>
  <c r="E409" i="1"/>
  <c r="D409" i="1"/>
  <c r="C409" i="1"/>
  <c r="H408" i="1"/>
  <c r="G408" i="1"/>
  <c r="F408" i="1"/>
  <c r="E408" i="1"/>
  <c r="D408" i="1"/>
  <c r="C408" i="1"/>
  <c r="H407" i="1"/>
  <c r="G407" i="1"/>
  <c r="F407" i="1"/>
  <c r="E407" i="1"/>
  <c r="D407" i="1"/>
  <c r="C407" i="1"/>
  <c r="H406" i="1"/>
  <c r="G406" i="1"/>
  <c r="F406" i="1"/>
  <c r="E406" i="1"/>
  <c r="D406" i="1"/>
  <c r="C406" i="1"/>
  <c r="D401" i="1"/>
  <c r="C401" i="1"/>
  <c r="D400" i="1"/>
  <c r="C400" i="1"/>
  <c r="D399" i="1"/>
  <c r="C399" i="1"/>
  <c r="H398" i="1"/>
  <c r="G398" i="1"/>
  <c r="F398" i="1"/>
  <c r="E398" i="1"/>
  <c r="D398" i="1"/>
  <c r="C398" i="1"/>
  <c r="H397" i="1"/>
  <c r="G397" i="1"/>
  <c r="F397" i="1"/>
  <c r="E397" i="1"/>
  <c r="D397" i="1"/>
  <c r="C397" i="1"/>
  <c r="H396" i="1"/>
  <c r="G396" i="1"/>
  <c r="F396" i="1"/>
  <c r="E396" i="1"/>
  <c r="D396" i="1"/>
  <c r="C396" i="1"/>
  <c r="H395" i="1"/>
  <c r="G395" i="1"/>
  <c r="F395" i="1"/>
  <c r="E395" i="1"/>
  <c r="D395" i="1"/>
  <c r="C395" i="1"/>
  <c r="D392" i="1"/>
  <c r="C392" i="1"/>
  <c r="D391" i="1"/>
  <c r="C391" i="1"/>
  <c r="D390" i="1"/>
  <c r="C390" i="1"/>
  <c r="H389" i="1"/>
  <c r="G389" i="1"/>
  <c r="F389" i="1"/>
  <c r="E389" i="1"/>
  <c r="D389" i="1"/>
  <c r="C389" i="1"/>
  <c r="H388" i="1"/>
  <c r="G388" i="1"/>
  <c r="F388" i="1"/>
  <c r="E388" i="1"/>
  <c r="D388" i="1"/>
  <c r="C388" i="1"/>
  <c r="H387" i="1"/>
  <c r="G387" i="1"/>
  <c r="F387" i="1"/>
  <c r="E387" i="1"/>
  <c r="D387" i="1"/>
  <c r="C387" i="1"/>
  <c r="H386" i="1"/>
  <c r="G386" i="1"/>
  <c r="F386" i="1"/>
  <c r="E386" i="1"/>
  <c r="D386" i="1"/>
  <c r="C386" i="1"/>
  <c r="D383" i="1"/>
  <c r="C383" i="1"/>
  <c r="D382" i="1"/>
  <c r="C382" i="1"/>
  <c r="D381" i="1"/>
  <c r="C381" i="1"/>
  <c r="H380" i="1"/>
  <c r="G380" i="1"/>
  <c r="F380" i="1"/>
  <c r="E380" i="1"/>
  <c r="D380" i="1"/>
  <c r="C380" i="1"/>
  <c r="H379" i="1"/>
  <c r="G379" i="1"/>
  <c r="F379" i="1"/>
  <c r="E379" i="1"/>
  <c r="D379" i="1"/>
  <c r="C379" i="1"/>
  <c r="H378" i="1"/>
  <c r="G378" i="1"/>
  <c r="F378" i="1"/>
  <c r="E378" i="1"/>
  <c r="D378" i="1"/>
  <c r="C378" i="1"/>
  <c r="H377" i="1"/>
  <c r="G377" i="1"/>
  <c r="F377" i="1"/>
  <c r="E377" i="1"/>
  <c r="D377" i="1"/>
  <c r="C377" i="1"/>
  <c r="D374" i="1"/>
  <c r="C374" i="1"/>
  <c r="D373" i="1"/>
  <c r="C373" i="1"/>
  <c r="D372" i="1"/>
  <c r="C372" i="1"/>
  <c r="H371" i="1"/>
  <c r="G371" i="1"/>
  <c r="F371" i="1"/>
  <c r="E371" i="1"/>
  <c r="D371" i="1"/>
  <c r="C371" i="1"/>
  <c r="H370" i="1"/>
  <c r="G370" i="1"/>
  <c r="F370" i="1"/>
  <c r="E370" i="1"/>
  <c r="D370" i="1"/>
  <c r="C370" i="1"/>
  <c r="H369" i="1"/>
  <c r="G369" i="1"/>
  <c r="F369" i="1"/>
  <c r="E369" i="1"/>
  <c r="D369" i="1"/>
  <c r="C369" i="1"/>
  <c r="H368" i="1"/>
  <c r="G368" i="1"/>
  <c r="F368" i="1"/>
  <c r="E368" i="1"/>
  <c r="D368" i="1"/>
  <c r="C368" i="1"/>
  <c r="D365" i="1"/>
  <c r="C365" i="1"/>
  <c r="D364" i="1"/>
  <c r="C364" i="1"/>
  <c r="D363" i="1"/>
  <c r="C363" i="1"/>
  <c r="H362" i="1"/>
  <c r="G362" i="1"/>
  <c r="F362" i="1"/>
  <c r="E362" i="1"/>
  <c r="D362" i="1"/>
  <c r="C362" i="1"/>
  <c r="H361" i="1"/>
  <c r="G361" i="1"/>
  <c r="F361" i="1"/>
  <c r="E361" i="1"/>
  <c r="D361" i="1"/>
  <c r="C361" i="1"/>
  <c r="H360" i="1"/>
  <c r="G360" i="1"/>
  <c r="F360" i="1"/>
  <c r="E360" i="1"/>
  <c r="D360" i="1"/>
  <c r="C360" i="1"/>
  <c r="H359" i="1"/>
  <c r="G359" i="1"/>
  <c r="F359" i="1"/>
  <c r="E359" i="1"/>
  <c r="D359" i="1"/>
  <c r="C359" i="1"/>
  <c r="H356" i="1"/>
  <c r="G356" i="1"/>
  <c r="F356" i="1"/>
  <c r="E356" i="1"/>
  <c r="D356" i="1"/>
  <c r="C356" i="1"/>
  <c r="H355" i="1"/>
  <c r="G355" i="1"/>
  <c r="F355" i="1"/>
  <c r="E355" i="1"/>
  <c r="D355" i="1"/>
  <c r="C355" i="1"/>
  <c r="H354" i="1"/>
  <c r="G354" i="1"/>
  <c r="F354" i="1"/>
  <c r="E354" i="1"/>
  <c r="D354" i="1"/>
  <c r="C354" i="1"/>
  <c r="H353" i="1"/>
  <c r="G353" i="1"/>
  <c r="F353" i="1"/>
  <c r="E353" i="1"/>
  <c r="D353" i="1"/>
  <c r="C353" i="1"/>
  <c r="H352" i="1"/>
  <c r="G352" i="1"/>
  <c r="F352" i="1"/>
  <c r="E352" i="1"/>
  <c r="D352" i="1"/>
  <c r="C352" i="1"/>
  <c r="H351" i="1"/>
  <c r="G351" i="1"/>
  <c r="F351" i="1"/>
  <c r="E351" i="1"/>
  <c r="D351" i="1"/>
  <c r="C351" i="1"/>
  <c r="H350" i="1"/>
  <c r="G350" i="1"/>
  <c r="F350" i="1"/>
  <c r="E350" i="1"/>
  <c r="D350" i="1"/>
  <c r="C350" i="1"/>
  <c r="H347" i="1"/>
  <c r="G347" i="1"/>
  <c r="F347" i="1"/>
  <c r="E347" i="1"/>
  <c r="D347" i="1"/>
  <c r="C347" i="1"/>
  <c r="H346" i="1"/>
  <c r="G346" i="1"/>
  <c r="F346" i="1"/>
  <c r="E346" i="1"/>
  <c r="D346" i="1"/>
  <c r="C346" i="1"/>
  <c r="H345" i="1"/>
  <c r="G345" i="1"/>
  <c r="F345" i="1"/>
  <c r="E345" i="1"/>
  <c r="D345" i="1"/>
  <c r="C345" i="1"/>
  <c r="H344" i="1"/>
  <c r="G344" i="1"/>
  <c r="F344" i="1"/>
  <c r="E344" i="1"/>
  <c r="D344" i="1"/>
  <c r="C344" i="1"/>
  <c r="H343" i="1"/>
  <c r="G343" i="1"/>
  <c r="F343" i="1"/>
  <c r="E343" i="1"/>
  <c r="D343" i="1"/>
  <c r="C343" i="1"/>
  <c r="H342" i="1"/>
  <c r="G342" i="1"/>
  <c r="F342" i="1"/>
  <c r="E342" i="1"/>
  <c r="D342" i="1"/>
  <c r="C342" i="1"/>
  <c r="H341" i="1"/>
  <c r="G341" i="1"/>
  <c r="F341" i="1"/>
  <c r="E341" i="1"/>
  <c r="D341" i="1"/>
  <c r="C341" i="1"/>
  <c r="H336" i="1"/>
  <c r="G336" i="1"/>
  <c r="F336" i="1"/>
  <c r="E336" i="1"/>
  <c r="D336" i="1"/>
  <c r="C336" i="1"/>
  <c r="H335" i="1"/>
  <c r="G335" i="1"/>
  <c r="F335" i="1"/>
  <c r="E335" i="1"/>
  <c r="D335" i="1"/>
  <c r="C335" i="1"/>
  <c r="H334" i="1"/>
  <c r="G334" i="1"/>
  <c r="F334" i="1"/>
  <c r="E334" i="1"/>
  <c r="D334" i="1"/>
  <c r="C334" i="1"/>
  <c r="H333" i="1"/>
  <c r="G333" i="1"/>
  <c r="F333" i="1"/>
  <c r="E333" i="1"/>
  <c r="D333" i="1"/>
  <c r="C333" i="1"/>
  <c r="H332" i="1"/>
  <c r="G332" i="1"/>
  <c r="F332" i="1"/>
  <c r="E332" i="1"/>
  <c r="D332" i="1"/>
  <c r="C332" i="1"/>
  <c r="H331" i="1"/>
  <c r="G331" i="1"/>
  <c r="F331" i="1"/>
  <c r="E331" i="1"/>
  <c r="D331" i="1"/>
  <c r="C331" i="1"/>
  <c r="H330" i="1"/>
  <c r="G330" i="1"/>
  <c r="F330" i="1"/>
  <c r="E330" i="1"/>
  <c r="D330" i="1"/>
  <c r="C330" i="1"/>
  <c r="H327" i="1"/>
  <c r="G327" i="1"/>
  <c r="F327" i="1"/>
  <c r="E327" i="1"/>
  <c r="D327" i="1"/>
  <c r="C327" i="1"/>
  <c r="H326" i="1"/>
  <c r="G326" i="1"/>
  <c r="F326" i="1"/>
  <c r="E326" i="1"/>
  <c r="D326" i="1"/>
  <c r="C326" i="1"/>
  <c r="H325" i="1"/>
  <c r="G325" i="1"/>
  <c r="F325" i="1"/>
  <c r="E325" i="1"/>
  <c r="D325" i="1"/>
  <c r="C325" i="1"/>
  <c r="H324" i="1"/>
  <c r="G324" i="1"/>
  <c r="F324" i="1"/>
  <c r="E324" i="1"/>
  <c r="D324" i="1"/>
  <c r="C324" i="1"/>
  <c r="H323" i="1"/>
  <c r="G323" i="1"/>
  <c r="F323" i="1"/>
  <c r="E323" i="1"/>
  <c r="D323" i="1"/>
  <c r="C323" i="1"/>
  <c r="H322" i="1"/>
  <c r="G322" i="1"/>
  <c r="F322" i="1"/>
  <c r="E322" i="1"/>
  <c r="D322" i="1"/>
  <c r="C322" i="1"/>
  <c r="H321" i="1"/>
  <c r="G321" i="1"/>
  <c r="F321" i="1"/>
  <c r="E321" i="1"/>
  <c r="D321" i="1"/>
  <c r="C321" i="1"/>
  <c r="H318" i="1"/>
  <c r="G318" i="1"/>
  <c r="F318" i="1"/>
  <c r="E318" i="1"/>
  <c r="D318" i="1"/>
  <c r="C318" i="1"/>
  <c r="H317" i="1"/>
  <c r="G317" i="1"/>
  <c r="F317" i="1"/>
  <c r="E317" i="1"/>
  <c r="D317" i="1"/>
  <c r="C317" i="1"/>
  <c r="H316" i="1"/>
  <c r="G316" i="1"/>
  <c r="F316" i="1"/>
  <c r="E316" i="1"/>
  <c r="D316" i="1"/>
  <c r="C316" i="1"/>
  <c r="H315" i="1"/>
  <c r="G315" i="1"/>
  <c r="F315" i="1"/>
  <c r="E315" i="1"/>
  <c r="D315" i="1"/>
  <c r="C315" i="1"/>
  <c r="H314" i="1"/>
  <c r="G314" i="1"/>
  <c r="F314" i="1"/>
  <c r="E314" i="1"/>
  <c r="D314" i="1"/>
  <c r="C314" i="1"/>
  <c r="H313" i="1"/>
  <c r="G313" i="1"/>
  <c r="F313" i="1"/>
  <c r="E313" i="1"/>
  <c r="D313" i="1"/>
  <c r="C313" i="1"/>
  <c r="H312" i="1"/>
  <c r="G312" i="1"/>
  <c r="F312" i="1"/>
  <c r="E312" i="1"/>
  <c r="D312" i="1"/>
  <c r="C312" i="1"/>
  <c r="H309" i="1"/>
  <c r="G309" i="1"/>
  <c r="F309" i="1"/>
  <c r="E309" i="1"/>
  <c r="D309" i="1"/>
  <c r="C309" i="1"/>
  <c r="H308" i="1"/>
  <c r="G308" i="1"/>
  <c r="F308" i="1"/>
  <c r="E308" i="1"/>
  <c r="D308" i="1"/>
  <c r="C308" i="1"/>
  <c r="H307" i="1"/>
  <c r="G307" i="1"/>
  <c r="F307" i="1"/>
  <c r="E307" i="1"/>
  <c r="D307" i="1"/>
  <c r="C307" i="1"/>
  <c r="H306" i="1"/>
  <c r="G306" i="1"/>
  <c r="F306" i="1"/>
  <c r="E306" i="1"/>
  <c r="D306" i="1"/>
  <c r="C306" i="1"/>
  <c r="H305" i="1"/>
  <c r="G305" i="1"/>
  <c r="F305" i="1"/>
  <c r="E305" i="1"/>
  <c r="D305" i="1"/>
  <c r="C305" i="1"/>
  <c r="H304" i="1"/>
  <c r="G304" i="1"/>
  <c r="F304" i="1"/>
  <c r="E304" i="1"/>
  <c r="D304" i="1"/>
  <c r="C304" i="1"/>
  <c r="H303" i="1"/>
  <c r="G303" i="1"/>
  <c r="F303" i="1"/>
  <c r="E303" i="1"/>
  <c r="D303" i="1"/>
  <c r="C303" i="1"/>
  <c r="H300" i="1"/>
  <c r="G300" i="1"/>
  <c r="F300" i="1"/>
  <c r="E300" i="1"/>
  <c r="D300" i="1"/>
  <c r="C300" i="1"/>
  <c r="H299" i="1"/>
  <c r="G299" i="1"/>
  <c r="F299" i="1"/>
  <c r="E299" i="1"/>
  <c r="D299" i="1"/>
  <c r="C299" i="1"/>
  <c r="H298" i="1"/>
  <c r="G298" i="1"/>
  <c r="F298" i="1"/>
  <c r="E298" i="1"/>
  <c r="D298" i="1"/>
  <c r="C298" i="1"/>
  <c r="H297" i="1"/>
  <c r="G297" i="1"/>
  <c r="F297" i="1"/>
  <c r="E297" i="1"/>
  <c r="D297" i="1"/>
  <c r="C297" i="1"/>
  <c r="H296" i="1"/>
  <c r="G296" i="1"/>
  <c r="F296" i="1"/>
  <c r="E296" i="1"/>
  <c r="D296" i="1"/>
  <c r="C296" i="1"/>
  <c r="H295" i="1"/>
  <c r="G295" i="1"/>
  <c r="F295" i="1"/>
  <c r="E295" i="1"/>
  <c r="D295" i="1"/>
  <c r="C295" i="1"/>
  <c r="H294" i="1"/>
  <c r="G294" i="1"/>
  <c r="F294" i="1"/>
  <c r="E294" i="1"/>
  <c r="D294" i="1"/>
  <c r="C294" i="1"/>
  <c r="H291" i="1"/>
  <c r="G291" i="1"/>
  <c r="F291" i="1"/>
  <c r="E291" i="1"/>
  <c r="D291" i="1"/>
  <c r="C291" i="1"/>
  <c r="H290" i="1"/>
  <c r="G290" i="1"/>
  <c r="F290" i="1"/>
  <c r="E290" i="1"/>
  <c r="D290" i="1"/>
  <c r="C290" i="1"/>
  <c r="H289" i="1"/>
  <c r="G289" i="1"/>
  <c r="F289" i="1"/>
  <c r="E289" i="1"/>
  <c r="D289" i="1"/>
  <c r="C289" i="1"/>
  <c r="H288" i="1"/>
  <c r="G288" i="1"/>
  <c r="F288" i="1"/>
  <c r="E288" i="1"/>
  <c r="D288" i="1"/>
  <c r="C288" i="1"/>
  <c r="H287" i="1"/>
  <c r="G287" i="1"/>
  <c r="F287" i="1"/>
  <c r="E287" i="1"/>
  <c r="D287" i="1"/>
  <c r="C287" i="1"/>
  <c r="H286" i="1"/>
  <c r="G286" i="1"/>
  <c r="F286" i="1"/>
  <c r="E286" i="1"/>
  <c r="D286" i="1"/>
  <c r="C286" i="1"/>
  <c r="H285" i="1"/>
  <c r="G285" i="1"/>
  <c r="F285" i="1"/>
  <c r="E285" i="1"/>
  <c r="D285" i="1"/>
  <c r="C285" i="1"/>
  <c r="H282" i="1"/>
  <c r="G282" i="1"/>
  <c r="F282" i="1"/>
  <c r="E282" i="1"/>
  <c r="D282" i="1"/>
  <c r="C282" i="1"/>
  <c r="H281" i="1"/>
  <c r="G281" i="1"/>
  <c r="F281" i="1"/>
  <c r="E281" i="1"/>
  <c r="D281" i="1"/>
  <c r="C281" i="1"/>
  <c r="H280" i="1"/>
  <c r="G280" i="1"/>
  <c r="F280" i="1"/>
  <c r="E280" i="1"/>
  <c r="D280" i="1"/>
  <c r="C280" i="1"/>
  <c r="H279" i="1"/>
  <c r="G279" i="1"/>
  <c r="F279" i="1"/>
  <c r="E279" i="1"/>
  <c r="D279" i="1"/>
  <c r="C279" i="1"/>
  <c r="H278" i="1"/>
  <c r="G278" i="1"/>
  <c r="F278" i="1"/>
  <c r="E278" i="1"/>
  <c r="D278" i="1"/>
  <c r="C278" i="1"/>
  <c r="H277" i="1"/>
  <c r="G277" i="1"/>
  <c r="F277" i="1"/>
  <c r="E277" i="1"/>
  <c r="D277" i="1"/>
  <c r="C277" i="1"/>
  <c r="H276" i="1"/>
  <c r="G276" i="1"/>
  <c r="F276" i="1"/>
  <c r="E276" i="1"/>
  <c r="D276" i="1"/>
  <c r="C276" i="1"/>
  <c r="H271" i="1"/>
  <c r="G271" i="1"/>
  <c r="F271" i="1"/>
  <c r="E271" i="1"/>
  <c r="C271" i="1"/>
  <c r="H270" i="1"/>
  <c r="G270" i="1"/>
  <c r="F270" i="1"/>
  <c r="E270" i="1"/>
  <c r="C270" i="1"/>
  <c r="H269" i="1"/>
  <c r="G269" i="1"/>
  <c r="F269" i="1"/>
  <c r="E269" i="1"/>
  <c r="C269" i="1"/>
  <c r="H268" i="1"/>
  <c r="G268" i="1"/>
  <c r="F268" i="1"/>
  <c r="E268" i="1"/>
  <c r="C268" i="1"/>
  <c r="H267" i="1"/>
  <c r="G267" i="1"/>
  <c r="F267" i="1"/>
  <c r="E267" i="1"/>
  <c r="C267" i="1"/>
  <c r="H266" i="1"/>
  <c r="G266" i="1"/>
  <c r="F266" i="1"/>
  <c r="E266" i="1"/>
  <c r="D266" i="1"/>
  <c r="C266" i="1"/>
  <c r="H265" i="1"/>
  <c r="G265" i="1"/>
  <c r="F265" i="1"/>
  <c r="E265" i="1"/>
  <c r="D265" i="1"/>
  <c r="C265" i="1"/>
  <c r="H262" i="1"/>
  <c r="G262" i="1"/>
  <c r="F262" i="1"/>
  <c r="E262" i="1"/>
  <c r="C262" i="1"/>
  <c r="H261" i="1"/>
  <c r="G261" i="1"/>
  <c r="F261" i="1"/>
  <c r="E261" i="1"/>
  <c r="C261" i="1"/>
  <c r="H260" i="1"/>
  <c r="G260" i="1"/>
  <c r="F260" i="1"/>
  <c r="E260" i="1"/>
  <c r="C260" i="1"/>
  <c r="H259" i="1"/>
  <c r="G259" i="1"/>
  <c r="F259" i="1"/>
  <c r="E259" i="1"/>
  <c r="C259" i="1"/>
  <c r="H258" i="1"/>
  <c r="G258" i="1"/>
  <c r="F258" i="1"/>
  <c r="E258" i="1"/>
  <c r="C258" i="1"/>
  <c r="H257" i="1"/>
  <c r="G257" i="1"/>
  <c r="F257" i="1"/>
  <c r="E257" i="1"/>
  <c r="D257" i="1"/>
  <c r="C257" i="1"/>
  <c r="H256" i="1"/>
  <c r="G256" i="1"/>
  <c r="F256" i="1"/>
  <c r="E256" i="1"/>
  <c r="D256" i="1"/>
  <c r="C256" i="1"/>
  <c r="H253" i="1"/>
  <c r="G253" i="1"/>
  <c r="F253" i="1"/>
  <c r="E253" i="1"/>
  <c r="C253" i="1"/>
  <c r="H252" i="1"/>
  <c r="G252" i="1"/>
  <c r="F252" i="1"/>
  <c r="E252" i="1"/>
  <c r="C252" i="1"/>
  <c r="H251" i="1"/>
  <c r="G251" i="1"/>
  <c r="F251" i="1"/>
  <c r="E251" i="1"/>
  <c r="C251" i="1"/>
  <c r="H250" i="1"/>
  <c r="G250" i="1"/>
  <c r="F250" i="1"/>
  <c r="E250" i="1"/>
  <c r="C250" i="1"/>
  <c r="H249" i="1"/>
  <c r="G249" i="1"/>
  <c r="F249" i="1"/>
  <c r="E249" i="1"/>
  <c r="C249" i="1"/>
  <c r="H248" i="1"/>
  <c r="G248" i="1"/>
  <c r="F248" i="1"/>
  <c r="E248" i="1"/>
  <c r="D248" i="1"/>
  <c r="C248" i="1"/>
  <c r="H247" i="1"/>
  <c r="G247" i="1"/>
  <c r="F247" i="1"/>
  <c r="E247" i="1"/>
  <c r="D247" i="1"/>
  <c r="C247" i="1"/>
  <c r="H244" i="1"/>
  <c r="G244" i="1"/>
  <c r="F244" i="1"/>
  <c r="E244" i="1"/>
  <c r="C244" i="1"/>
  <c r="H243" i="1"/>
  <c r="G243" i="1"/>
  <c r="F243" i="1"/>
  <c r="E243" i="1"/>
  <c r="C243" i="1"/>
  <c r="H242" i="1"/>
  <c r="G242" i="1"/>
  <c r="F242" i="1"/>
  <c r="E242" i="1"/>
  <c r="C242" i="1"/>
  <c r="H241" i="1"/>
  <c r="G241" i="1"/>
  <c r="F241" i="1"/>
  <c r="E241" i="1"/>
  <c r="C241" i="1"/>
  <c r="H240" i="1"/>
  <c r="G240" i="1"/>
  <c r="F240" i="1"/>
  <c r="E240" i="1"/>
  <c r="C240" i="1"/>
  <c r="H239" i="1"/>
  <c r="G239" i="1"/>
  <c r="F239" i="1"/>
  <c r="E239" i="1"/>
  <c r="D239" i="1"/>
  <c r="C239" i="1"/>
  <c r="H238" i="1"/>
  <c r="G238" i="1"/>
  <c r="F238" i="1"/>
  <c r="E238" i="1"/>
  <c r="D238" i="1"/>
  <c r="C238" i="1"/>
  <c r="H235" i="1"/>
  <c r="G235" i="1"/>
  <c r="F235" i="1"/>
  <c r="E235" i="1"/>
  <c r="C235" i="1"/>
  <c r="H234" i="1"/>
  <c r="G234" i="1"/>
  <c r="F234" i="1"/>
  <c r="E234" i="1"/>
  <c r="C234" i="1"/>
  <c r="H233" i="1"/>
  <c r="G233" i="1"/>
  <c r="F233" i="1"/>
  <c r="E233" i="1"/>
  <c r="C233" i="1"/>
  <c r="H232" i="1"/>
  <c r="G232" i="1"/>
  <c r="F232" i="1"/>
  <c r="E232" i="1"/>
  <c r="C232" i="1"/>
  <c r="H231" i="1"/>
  <c r="G231" i="1"/>
  <c r="F231" i="1"/>
  <c r="E231" i="1"/>
  <c r="C231" i="1"/>
  <c r="H230" i="1"/>
  <c r="G230" i="1"/>
  <c r="F230" i="1"/>
  <c r="E230" i="1"/>
  <c r="D230" i="1"/>
  <c r="C230" i="1"/>
  <c r="H229" i="1"/>
  <c r="G229" i="1"/>
  <c r="F229" i="1"/>
  <c r="E229" i="1"/>
  <c r="D229" i="1"/>
  <c r="C229" i="1"/>
  <c r="H226" i="1"/>
  <c r="G226" i="1"/>
  <c r="F226" i="1"/>
  <c r="E226" i="1"/>
  <c r="C226" i="1"/>
  <c r="H225" i="1"/>
  <c r="G225" i="1"/>
  <c r="F225" i="1"/>
  <c r="E225" i="1"/>
  <c r="C225" i="1"/>
  <c r="H224" i="1"/>
  <c r="G224" i="1"/>
  <c r="F224" i="1"/>
  <c r="E224" i="1"/>
  <c r="C224" i="1"/>
  <c r="H223" i="1"/>
  <c r="G223" i="1"/>
  <c r="F223" i="1"/>
  <c r="E223" i="1"/>
  <c r="C223" i="1"/>
  <c r="H222" i="1"/>
  <c r="G222" i="1"/>
  <c r="F222" i="1"/>
  <c r="E222" i="1"/>
  <c r="C222" i="1"/>
  <c r="H221" i="1"/>
  <c r="G221" i="1"/>
  <c r="F221" i="1"/>
  <c r="E221" i="1"/>
  <c r="D221" i="1"/>
  <c r="C221" i="1"/>
  <c r="H220" i="1"/>
  <c r="G220" i="1"/>
  <c r="F220" i="1"/>
  <c r="E220" i="1"/>
  <c r="D220" i="1"/>
  <c r="C220" i="1"/>
  <c r="H217" i="1"/>
  <c r="G217" i="1"/>
  <c r="F217" i="1"/>
  <c r="E217" i="1"/>
  <c r="C217" i="1"/>
  <c r="H216" i="1"/>
  <c r="G216" i="1"/>
  <c r="F216" i="1"/>
  <c r="E216" i="1"/>
  <c r="C216" i="1"/>
  <c r="H215" i="1"/>
  <c r="G215" i="1"/>
  <c r="F215" i="1"/>
  <c r="E215" i="1"/>
  <c r="C215" i="1"/>
  <c r="H214" i="1"/>
  <c r="G214" i="1"/>
  <c r="F214" i="1"/>
  <c r="E214" i="1"/>
  <c r="C214" i="1"/>
  <c r="H213" i="1"/>
  <c r="G213" i="1"/>
  <c r="F213" i="1"/>
  <c r="E213" i="1"/>
  <c r="C213" i="1"/>
  <c r="H212" i="1"/>
  <c r="G212" i="1"/>
  <c r="F212" i="1"/>
  <c r="E212" i="1"/>
  <c r="D212" i="1"/>
  <c r="C212" i="1"/>
  <c r="H211" i="1"/>
  <c r="G211" i="1"/>
  <c r="F211" i="1"/>
  <c r="E211" i="1"/>
  <c r="D211" i="1"/>
  <c r="C211" i="1"/>
  <c r="G13" i="2"/>
  <c r="L11" i="2" l="1"/>
  <c r="L10" i="2"/>
  <c r="AT35" i="7" l="1"/>
  <c r="Q2" i="3"/>
  <c r="N2" i="3"/>
  <c r="BB24" i="6" s="1"/>
  <c r="M2" i="3"/>
  <c r="L2" i="3"/>
  <c r="K2" i="3"/>
  <c r="J2" i="3"/>
  <c r="I2" i="3"/>
  <c r="H2" i="3"/>
  <c r="E2" i="3"/>
  <c r="D2" i="3"/>
  <c r="C2" i="3"/>
  <c r="AO32" i="7" l="1"/>
  <c r="AM32" i="7"/>
  <c r="AK32" i="7"/>
  <c r="AO29" i="6"/>
  <c r="AM29" i="6"/>
  <c r="AK29" i="6"/>
  <c r="AD25" i="6"/>
  <c r="AA25" i="6"/>
  <c r="U25" i="6"/>
  <c r="X25" i="6"/>
  <c r="N25" i="6"/>
  <c r="Q25" i="6"/>
  <c r="AN25" i="7"/>
  <c r="AQ25" i="7"/>
  <c r="AJ25" i="7"/>
  <c r="AG25" i="7"/>
  <c r="AD25" i="7"/>
  <c r="AA25" i="7"/>
  <c r="U25" i="7"/>
  <c r="X25" i="7"/>
  <c r="AT25" i="7"/>
  <c r="AW25" i="7"/>
  <c r="Q25" i="7"/>
  <c r="N25" i="7"/>
  <c r="AP35" i="7"/>
  <c r="AN35" i="7"/>
  <c r="A2" i="3"/>
  <c r="C77" i="1"/>
  <c r="C80" i="1"/>
  <c r="C79" i="1"/>
  <c r="C78" i="1"/>
  <c r="C71" i="1"/>
  <c r="C54" i="1"/>
  <c r="C74" i="1"/>
  <c r="C73" i="1"/>
  <c r="C72" i="1"/>
  <c r="C68" i="1"/>
  <c r="C67" i="1"/>
  <c r="C66" i="1"/>
  <c r="C65" i="1"/>
  <c r="C64" i="1"/>
  <c r="C63" i="1"/>
  <c r="C62" i="1"/>
  <c r="C61" i="1"/>
  <c r="C60" i="1"/>
  <c r="C59" i="1"/>
  <c r="C58" i="1"/>
  <c r="C57" i="1"/>
  <c r="C56" i="1"/>
  <c r="C55" i="1"/>
  <c r="C43" i="1"/>
  <c r="C49" i="1" l="1"/>
  <c r="C38" i="1"/>
  <c r="C14" i="1"/>
  <c r="C2" i="1"/>
  <c r="C51" i="1" l="1"/>
  <c r="C50" i="1"/>
  <c r="C44" i="1"/>
  <c r="C41" i="1"/>
  <c r="C40" i="1"/>
  <c r="C39" i="1"/>
  <c r="C34" i="1"/>
  <c r="C33" i="1"/>
  <c r="C32" i="1"/>
  <c r="C31" i="1"/>
  <c r="C30" i="1"/>
  <c r="C29" i="1"/>
  <c r="C28" i="1"/>
  <c r="C27" i="1"/>
  <c r="C26" i="1"/>
  <c r="C25" i="1"/>
  <c r="C24" i="1"/>
  <c r="C23" i="1"/>
  <c r="C22" i="1"/>
  <c r="C21" i="1"/>
  <c r="C20" i="1"/>
  <c r="C19" i="1"/>
  <c r="C18" i="1"/>
  <c r="C17" i="1"/>
  <c r="C16" i="1"/>
  <c r="C15" i="1"/>
  <c r="G3" i="2"/>
  <c r="B2" i="3"/>
  <c r="AE13" i="6" s="1"/>
  <c r="I4" i="2"/>
  <c r="R13" i="6" l="1"/>
  <c r="Z13" i="6"/>
  <c r="R13" i="7"/>
  <c r="AE13" i="7"/>
  <c r="Z13" i="7"/>
  <c r="G75" i="2"/>
  <c r="G76" i="2"/>
  <c r="G79" i="2"/>
  <c r="G77" i="2"/>
  <c r="G78" i="2"/>
  <c r="G81" i="2" l="1"/>
  <c r="C8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PC160</author>
  </authors>
  <commentList>
    <comment ref="F1" authorId="0" shapeId="0" xr:uid="{00000000-0006-0000-0100-000001000000}">
      <text>
        <r>
          <rPr>
            <b/>
            <sz val="9"/>
            <color indexed="81"/>
            <rFont val="MS P ゴシック"/>
            <family val="3"/>
            <charset val="128"/>
          </rPr>
          <t>PC160:</t>
        </r>
        <r>
          <rPr>
            <sz val="9"/>
            <color indexed="81"/>
            <rFont val="MS P ゴシック"/>
            <family val="3"/>
            <charset val="128"/>
          </rPr>
          <t xml:space="preserve">
使う画像があるシートにコメントを入れないと、受験申請書入力でプルダウンが表示されません。</t>
        </r>
      </text>
    </comment>
  </commentList>
</comments>
</file>

<file path=xl/sharedStrings.xml><?xml version="1.0" encoding="utf-8"?>
<sst xmlns="http://schemas.openxmlformats.org/spreadsheetml/2006/main" count="1551" uniqueCount="690">
  <si>
    <t>受験年期</t>
    <rPh sb="0" eb="2">
      <t>ジュケン</t>
    </rPh>
    <rPh sb="2" eb="4">
      <t>ネンキ</t>
    </rPh>
    <phoneticPr fontId="3"/>
  </si>
  <si>
    <t>申請書提出日</t>
    <rPh sb="0" eb="2">
      <t>シンセイ</t>
    </rPh>
    <rPh sb="2" eb="3">
      <t>ショ</t>
    </rPh>
    <rPh sb="3" eb="5">
      <t>テイシュツ</t>
    </rPh>
    <rPh sb="5" eb="6">
      <t>ビ</t>
    </rPh>
    <phoneticPr fontId="3"/>
  </si>
  <si>
    <t>著名欄</t>
    <rPh sb="0" eb="3">
      <t>チョメイラン</t>
    </rPh>
    <phoneticPr fontId="3"/>
  </si>
  <si>
    <t>本人押印</t>
    <rPh sb="0" eb="2">
      <t>ホンニン</t>
    </rPh>
    <rPh sb="2" eb="4">
      <t>オウイン</t>
    </rPh>
    <phoneticPr fontId="3"/>
  </si>
  <si>
    <t>写真</t>
    <rPh sb="0" eb="2">
      <t>シャシン</t>
    </rPh>
    <phoneticPr fontId="3"/>
  </si>
  <si>
    <t>試験種別</t>
    <rPh sb="0" eb="2">
      <t>シケン</t>
    </rPh>
    <rPh sb="2" eb="4">
      <t>シュベツ</t>
    </rPh>
    <phoneticPr fontId="3"/>
  </si>
  <si>
    <t>レベル</t>
    <phoneticPr fontId="3"/>
  </si>
  <si>
    <t>NDT方法①</t>
    <rPh sb="3" eb="5">
      <t>ホウホウ</t>
    </rPh>
    <phoneticPr fontId="3"/>
  </si>
  <si>
    <t>NDT方法②</t>
    <rPh sb="3" eb="5">
      <t>ホウホウ</t>
    </rPh>
    <phoneticPr fontId="3"/>
  </si>
  <si>
    <t>NDT方法③</t>
    <rPh sb="3" eb="5">
      <t>ホウホウ</t>
    </rPh>
    <phoneticPr fontId="3"/>
  </si>
  <si>
    <t>NDT方法④</t>
    <rPh sb="3" eb="5">
      <t>ホウホウ</t>
    </rPh>
    <phoneticPr fontId="3"/>
  </si>
  <si>
    <t>一次試験受験地区</t>
    <rPh sb="0" eb="4">
      <t>イチジシケン</t>
    </rPh>
    <rPh sb="4" eb="8">
      <t>ジュケンチク</t>
    </rPh>
    <phoneticPr fontId="3"/>
  </si>
  <si>
    <t>二次試験受験地区</t>
    <rPh sb="0" eb="4">
      <t>ニジシケン</t>
    </rPh>
    <rPh sb="4" eb="8">
      <t>ジュケンチク</t>
    </rPh>
    <phoneticPr fontId="3"/>
  </si>
  <si>
    <t>実技選択</t>
    <rPh sb="0" eb="2">
      <t>ジツギ</t>
    </rPh>
    <rPh sb="2" eb="4">
      <t>センタク</t>
    </rPh>
    <phoneticPr fontId="3"/>
  </si>
  <si>
    <t>訓練開始年月日</t>
    <rPh sb="0" eb="4">
      <t>クンレンカイシ</t>
    </rPh>
    <rPh sb="4" eb="7">
      <t>ネンガッピ</t>
    </rPh>
    <phoneticPr fontId="3"/>
  </si>
  <si>
    <t>訓練終了年月日</t>
    <rPh sb="0" eb="2">
      <t>クンレン</t>
    </rPh>
    <rPh sb="2" eb="4">
      <t>シュウリョウ</t>
    </rPh>
    <rPh sb="4" eb="7">
      <t>ネンガッピ</t>
    </rPh>
    <phoneticPr fontId="3"/>
  </si>
  <si>
    <t>合計訓練時間</t>
    <rPh sb="0" eb="2">
      <t>ゴウケイ</t>
    </rPh>
    <rPh sb="2" eb="4">
      <t>クンレン</t>
    </rPh>
    <rPh sb="4" eb="6">
      <t>ジカン</t>
    </rPh>
    <phoneticPr fontId="3"/>
  </si>
  <si>
    <t>現有資格の認証番号</t>
    <rPh sb="0" eb="1">
      <t>ゲン</t>
    </rPh>
    <rPh sb="1" eb="4">
      <t>ユウシカク</t>
    </rPh>
    <rPh sb="5" eb="7">
      <t>ニンショウ</t>
    </rPh>
    <rPh sb="7" eb="9">
      <t>バンゴウ</t>
    </rPh>
    <phoneticPr fontId="3"/>
  </si>
  <si>
    <t>レベル3記入欄</t>
    <rPh sb="4" eb="7">
      <t>キニュウラン</t>
    </rPh>
    <phoneticPr fontId="3"/>
  </si>
  <si>
    <t>　A　基礎試験合格番号</t>
    <rPh sb="3" eb="7">
      <t>キソシケン</t>
    </rPh>
    <rPh sb="7" eb="9">
      <t>ゴウカク</t>
    </rPh>
    <rPh sb="9" eb="11">
      <t>バンゴウ</t>
    </rPh>
    <phoneticPr fontId="3"/>
  </si>
  <si>
    <t>　A　基礎試験合格有効期限（西暦）</t>
    <rPh sb="3" eb="7">
      <t>キソシケン</t>
    </rPh>
    <rPh sb="7" eb="9">
      <t>ゴウカク</t>
    </rPh>
    <rPh sb="9" eb="13">
      <t>ユウコウキゲン</t>
    </rPh>
    <rPh sb="14" eb="16">
      <t>セイレキ</t>
    </rPh>
    <phoneticPr fontId="3"/>
  </si>
  <si>
    <t>　A　基礎試験合格有効期限（期）</t>
    <rPh sb="14" eb="15">
      <t>キ</t>
    </rPh>
    <phoneticPr fontId="3"/>
  </si>
  <si>
    <t>　B　レベル3資格認証番号</t>
    <rPh sb="7" eb="9">
      <t>シカク</t>
    </rPh>
    <rPh sb="9" eb="13">
      <t>ニンショウバンゴウ</t>
    </rPh>
    <phoneticPr fontId="3"/>
  </si>
  <si>
    <t>個人コード</t>
    <rPh sb="0" eb="2">
      <t>コジン</t>
    </rPh>
    <phoneticPr fontId="3"/>
  </si>
  <si>
    <t>性別</t>
    <rPh sb="0" eb="2">
      <t>セイベツ</t>
    </rPh>
    <phoneticPr fontId="3"/>
  </si>
  <si>
    <t>生年月日</t>
    <rPh sb="0" eb="4">
      <t>セイネンガッピ</t>
    </rPh>
    <phoneticPr fontId="3"/>
  </si>
  <si>
    <t>勤務先名称</t>
    <rPh sb="0" eb="3">
      <t>キンムサキ</t>
    </rPh>
    <rPh sb="3" eb="5">
      <t>メイショウ</t>
    </rPh>
    <phoneticPr fontId="3"/>
  </si>
  <si>
    <t>勤務先名称カナ</t>
    <rPh sb="0" eb="3">
      <t>キンムサキ</t>
    </rPh>
    <rPh sb="3" eb="5">
      <t>メイショウ</t>
    </rPh>
    <phoneticPr fontId="3"/>
  </si>
  <si>
    <t>勤務先電話番号</t>
    <rPh sb="0" eb="3">
      <t>キンムサキ</t>
    </rPh>
    <rPh sb="3" eb="5">
      <t>デンワ</t>
    </rPh>
    <rPh sb="5" eb="7">
      <t>バンゴウ</t>
    </rPh>
    <phoneticPr fontId="3"/>
  </si>
  <si>
    <t>業種</t>
    <rPh sb="0" eb="2">
      <t>ギョウシュ</t>
    </rPh>
    <phoneticPr fontId="3"/>
  </si>
  <si>
    <t>　受験者（姓）</t>
    <rPh sb="1" eb="4">
      <t>ジュケンシャ</t>
    </rPh>
    <rPh sb="5" eb="6">
      <t>セイ</t>
    </rPh>
    <phoneticPr fontId="3"/>
  </si>
  <si>
    <t>　受験者（名）</t>
    <rPh sb="1" eb="4">
      <t>ジュケンシャ</t>
    </rPh>
    <rPh sb="5" eb="6">
      <t>メイ</t>
    </rPh>
    <phoneticPr fontId="3"/>
  </si>
  <si>
    <t>　受験者（姓カナ）</t>
    <rPh sb="1" eb="4">
      <t>ジュケンシャ</t>
    </rPh>
    <rPh sb="5" eb="6">
      <t>セイ</t>
    </rPh>
    <phoneticPr fontId="3"/>
  </si>
  <si>
    <t>　受験者（名カナ）</t>
    <rPh sb="1" eb="4">
      <t>ジュケンシャ</t>
    </rPh>
    <rPh sb="5" eb="6">
      <t>メイ</t>
    </rPh>
    <phoneticPr fontId="3"/>
  </si>
  <si>
    <t>　受験者（姓英字）</t>
    <rPh sb="1" eb="4">
      <t>ジュケンシャ</t>
    </rPh>
    <rPh sb="5" eb="6">
      <t>セイ</t>
    </rPh>
    <rPh sb="6" eb="8">
      <t>エイジ</t>
    </rPh>
    <phoneticPr fontId="3"/>
  </si>
  <si>
    <t>　受験者（名英字）</t>
    <rPh sb="1" eb="4">
      <t>ジュケンシャ</t>
    </rPh>
    <rPh sb="5" eb="6">
      <t>メイ</t>
    </rPh>
    <rPh sb="6" eb="8">
      <t>エイジ</t>
    </rPh>
    <phoneticPr fontId="3"/>
  </si>
  <si>
    <t>書類送付先指定</t>
    <rPh sb="0" eb="4">
      <t>ショルイソウフ</t>
    </rPh>
    <rPh sb="4" eb="5">
      <t>サキ</t>
    </rPh>
    <rPh sb="5" eb="7">
      <t>シテイ</t>
    </rPh>
    <phoneticPr fontId="3"/>
  </si>
  <si>
    <t>書類送付先住所</t>
    <rPh sb="0" eb="4">
      <t>ショルイソウフ</t>
    </rPh>
    <rPh sb="4" eb="5">
      <t>サキ</t>
    </rPh>
    <rPh sb="5" eb="7">
      <t>ジュウショ</t>
    </rPh>
    <phoneticPr fontId="3"/>
  </si>
  <si>
    <t>　送付先名称</t>
    <rPh sb="1" eb="4">
      <t>ソウフサキ</t>
    </rPh>
    <rPh sb="4" eb="6">
      <t>メイショウ</t>
    </rPh>
    <phoneticPr fontId="3"/>
  </si>
  <si>
    <t>　所属部課名</t>
    <rPh sb="1" eb="3">
      <t>ショゾク</t>
    </rPh>
    <rPh sb="3" eb="6">
      <t>ブカメイ</t>
    </rPh>
    <phoneticPr fontId="3"/>
  </si>
  <si>
    <t>　受験者名または担当者名</t>
    <rPh sb="1" eb="4">
      <t>ジュケンシャ</t>
    </rPh>
    <rPh sb="4" eb="5">
      <t>メイ</t>
    </rPh>
    <rPh sb="8" eb="11">
      <t>タントウシャ</t>
    </rPh>
    <rPh sb="11" eb="12">
      <t>メイ</t>
    </rPh>
    <phoneticPr fontId="3"/>
  </si>
  <si>
    <t>　E-mail</t>
    <phoneticPr fontId="3"/>
  </si>
  <si>
    <t>　郵便番号3桁</t>
    <rPh sb="1" eb="5">
      <t>ユウビンバンゴウ</t>
    </rPh>
    <rPh sb="6" eb="7">
      <t>ケタ</t>
    </rPh>
    <phoneticPr fontId="3"/>
  </si>
  <si>
    <t>　郵便番号4桁</t>
    <rPh sb="1" eb="5">
      <t>ユウビンバンゴウ</t>
    </rPh>
    <rPh sb="6" eb="7">
      <t>ケタ</t>
    </rPh>
    <phoneticPr fontId="3"/>
  </si>
  <si>
    <t>　都道府県市区郡</t>
    <rPh sb="1" eb="5">
      <t>トドウフケン</t>
    </rPh>
    <rPh sb="5" eb="7">
      <t>シク</t>
    </rPh>
    <rPh sb="7" eb="8">
      <t>グン</t>
    </rPh>
    <phoneticPr fontId="3"/>
  </si>
  <si>
    <t>　町村</t>
    <rPh sb="1" eb="3">
      <t>チョウソン</t>
    </rPh>
    <phoneticPr fontId="3"/>
  </si>
  <si>
    <t>　大字小字</t>
    <rPh sb="1" eb="3">
      <t>オオアザ</t>
    </rPh>
    <rPh sb="3" eb="5">
      <t>コアザ</t>
    </rPh>
    <phoneticPr fontId="3"/>
  </si>
  <si>
    <t>　丁目番地号</t>
    <rPh sb="1" eb="3">
      <t>チョウメ</t>
    </rPh>
    <rPh sb="3" eb="5">
      <t>バンチ</t>
    </rPh>
    <rPh sb="5" eb="6">
      <t>ゴウ</t>
    </rPh>
    <phoneticPr fontId="3"/>
  </si>
  <si>
    <t>　気付ビル名</t>
    <rPh sb="1" eb="3">
      <t>キツケ</t>
    </rPh>
    <rPh sb="5" eb="6">
      <t>メイ</t>
    </rPh>
    <phoneticPr fontId="3"/>
  </si>
  <si>
    <t>　電話番号</t>
    <rPh sb="1" eb="3">
      <t>デンワ</t>
    </rPh>
    <rPh sb="3" eb="5">
      <t>バンゴウ</t>
    </rPh>
    <phoneticPr fontId="3"/>
  </si>
  <si>
    <t>　FAX番号</t>
    <rPh sb="4" eb="6">
      <t>バンゴウ</t>
    </rPh>
    <phoneticPr fontId="3"/>
  </si>
  <si>
    <t>雇用責任者記入欄</t>
    <rPh sb="0" eb="2">
      <t>コヨウ</t>
    </rPh>
    <rPh sb="2" eb="5">
      <t>セキニンシャ</t>
    </rPh>
    <rPh sb="5" eb="8">
      <t>キニュウラン</t>
    </rPh>
    <phoneticPr fontId="3"/>
  </si>
  <si>
    <t>　雇用責任者氏名</t>
    <rPh sb="1" eb="6">
      <t>コヨウセキニンシャ</t>
    </rPh>
    <rPh sb="6" eb="8">
      <t>シメイ</t>
    </rPh>
    <phoneticPr fontId="3"/>
  </si>
  <si>
    <t>　雇用責任者印</t>
    <rPh sb="1" eb="6">
      <t>コヨウセキニンシャ</t>
    </rPh>
    <rPh sb="6" eb="7">
      <t>イン</t>
    </rPh>
    <phoneticPr fontId="3"/>
  </si>
  <si>
    <t>　証明日</t>
    <rPh sb="1" eb="4">
      <t>ショウメイビ</t>
    </rPh>
    <phoneticPr fontId="3"/>
  </si>
  <si>
    <t>　勤務先名</t>
    <rPh sb="1" eb="5">
      <t>キンムサキメイ</t>
    </rPh>
    <phoneticPr fontId="3"/>
  </si>
  <si>
    <t>　所属部課名・役職</t>
    <rPh sb="1" eb="6">
      <t>ショゾクブカメイ</t>
    </rPh>
    <rPh sb="7" eb="9">
      <t>ヤクショク</t>
    </rPh>
    <phoneticPr fontId="3"/>
  </si>
  <si>
    <t>　勤務先住所</t>
    <rPh sb="1" eb="4">
      <t>キンムサキ</t>
    </rPh>
    <rPh sb="4" eb="6">
      <t>ジュウショ</t>
    </rPh>
    <phoneticPr fontId="3"/>
  </si>
  <si>
    <t>　勤務先電話番号</t>
    <rPh sb="1" eb="4">
      <t>キンムサキ</t>
    </rPh>
    <rPh sb="4" eb="8">
      <t>デンワバンゴウ</t>
    </rPh>
    <phoneticPr fontId="3"/>
  </si>
  <si>
    <t>　勤務先FAX番号</t>
    <rPh sb="1" eb="4">
      <t>キンムサキ</t>
    </rPh>
    <rPh sb="7" eb="9">
      <t>バンゴウ</t>
    </rPh>
    <phoneticPr fontId="3"/>
  </si>
  <si>
    <t>19-1</t>
  </si>
  <si>
    <t>19-2</t>
  </si>
  <si>
    <t>19-3</t>
  </si>
  <si>
    <t>19-4</t>
  </si>
  <si>
    <t>【試験種別テーブル】</t>
    <phoneticPr fontId="3"/>
  </si>
  <si>
    <t>試験種別CD</t>
    <rPh sb="0" eb="2">
      <t>シケン</t>
    </rPh>
    <rPh sb="2" eb="4">
      <t>シュベツ</t>
    </rPh>
    <phoneticPr fontId="3"/>
  </si>
  <si>
    <t>試験種別</t>
    <rPh sb="0" eb="4">
      <t>シケンシュベツ</t>
    </rPh>
    <phoneticPr fontId="3"/>
  </si>
  <si>
    <t>一次再試験②</t>
  </si>
  <si>
    <t>二次再試験②</t>
  </si>
  <si>
    <t>再認証試験</t>
    <rPh sb="0" eb="5">
      <t>サイニンショウシケン</t>
    </rPh>
    <phoneticPr fontId="3"/>
  </si>
  <si>
    <t>再認証試験1回目</t>
    <rPh sb="0" eb="5">
      <t>サイニンショウシケン</t>
    </rPh>
    <rPh sb="6" eb="8">
      <t>カイメ</t>
    </rPh>
    <phoneticPr fontId="3"/>
  </si>
  <si>
    <t>再認証試験2回目</t>
    <rPh sb="0" eb="5">
      <t>サイニンショウシケン</t>
    </rPh>
    <rPh sb="6" eb="8">
      <t>カイメ</t>
    </rPh>
    <phoneticPr fontId="3"/>
  </si>
  <si>
    <t>【業種テーブル】</t>
    <phoneticPr fontId="3"/>
  </si>
  <si>
    <t>業種CD</t>
    <phoneticPr fontId="3"/>
  </si>
  <si>
    <t>01</t>
    <phoneticPr fontId="3"/>
  </si>
  <si>
    <t>検査</t>
    <phoneticPr fontId="3"/>
  </si>
  <si>
    <t>02</t>
  </si>
  <si>
    <t>鉄鋼</t>
    <phoneticPr fontId="3"/>
  </si>
  <si>
    <t>03</t>
  </si>
  <si>
    <t>造船</t>
  </si>
  <si>
    <t>04</t>
  </si>
  <si>
    <t>鉄鋼ファブリケータ</t>
  </si>
  <si>
    <t>05</t>
  </si>
  <si>
    <t>電力</t>
  </si>
  <si>
    <t>06</t>
  </si>
  <si>
    <t>ガス</t>
  </si>
  <si>
    <t>07</t>
  </si>
  <si>
    <t>石油化学</t>
  </si>
  <si>
    <t>08</t>
  </si>
  <si>
    <t>プラント・エンジニア</t>
  </si>
  <si>
    <t>09</t>
  </si>
  <si>
    <t>鉄道</t>
  </si>
  <si>
    <t>10</t>
  </si>
  <si>
    <t>装置メーカ</t>
  </si>
  <si>
    <t>11</t>
  </si>
  <si>
    <t>金属</t>
  </si>
  <si>
    <t>12</t>
  </si>
  <si>
    <t>建築</t>
  </si>
  <si>
    <t>13</t>
  </si>
  <si>
    <t>学校</t>
  </si>
  <si>
    <t>14</t>
  </si>
  <si>
    <t>官庁</t>
  </si>
  <si>
    <t>15</t>
  </si>
  <si>
    <t>中立機関</t>
  </si>
  <si>
    <t>16</t>
  </si>
  <si>
    <t>航空／航空宇宙</t>
  </si>
  <si>
    <t>17</t>
  </si>
  <si>
    <t>自動車</t>
  </si>
  <si>
    <t>18</t>
  </si>
  <si>
    <t>上下水道</t>
  </si>
  <si>
    <t>19</t>
  </si>
  <si>
    <t>道路</t>
  </si>
  <si>
    <t>20</t>
  </si>
  <si>
    <t>その他</t>
  </si>
  <si>
    <t>【実技選択テーブル】</t>
    <phoneticPr fontId="3"/>
  </si>
  <si>
    <t>実技選択CD</t>
    <rPh sb="0" eb="2">
      <t>ジツギ</t>
    </rPh>
    <rPh sb="2" eb="4">
      <t>センタク</t>
    </rPh>
    <phoneticPr fontId="3"/>
  </si>
  <si>
    <t>【UTの場合】</t>
    <phoneticPr fontId="3"/>
  </si>
  <si>
    <t>持込み探傷器受験</t>
  </si>
  <si>
    <t>Ｇタイプ探傷器受験</t>
  </si>
  <si>
    <t>Ｒタイプ探傷器受験</t>
  </si>
  <si>
    <t>【TTの場合】</t>
    <phoneticPr fontId="3"/>
  </si>
  <si>
    <t>NEC/Avio 製 H2630 受験</t>
  </si>
  <si>
    <t>FLIR 製 SC620 受験"</t>
  </si>
  <si>
    <t>【性別テーブル】</t>
    <rPh sb="1" eb="3">
      <t>セイベツ</t>
    </rPh>
    <phoneticPr fontId="3"/>
  </si>
  <si>
    <t>性別CD</t>
    <rPh sb="0" eb="2">
      <t>セイベツ</t>
    </rPh>
    <phoneticPr fontId="3"/>
  </si>
  <si>
    <t>男性</t>
    <rPh sb="0" eb="1">
      <t>オトコ</t>
    </rPh>
    <rPh sb="1" eb="2">
      <t>セイ</t>
    </rPh>
    <phoneticPr fontId="3"/>
  </si>
  <si>
    <t>女性</t>
    <rPh sb="0" eb="2">
      <t>ジョセイ</t>
    </rPh>
    <phoneticPr fontId="3"/>
  </si>
  <si>
    <t>27-1</t>
  </si>
  <si>
    <t>27-2</t>
  </si>
  <si>
    <t>27-3</t>
  </si>
  <si>
    <t>27-4</t>
  </si>
  <si>
    <t>27-5</t>
  </si>
  <si>
    <t>27-6</t>
  </si>
  <si>
    <t>29-1</t>
  </si>
  <si>
    <t>29-2</t>
  </si>
  <si>
    <t>29-3</t>
  </si>
  <si>
    <t>29-4</t>
  </si>
  <si>
    <t>29-5</t>
  </si>
  <si>
    <t>29-7</t>
  </si>
  <si>
    <t>29-8</t>
  </si>
  <si>
    <t>29-9</t>
  </si>
  <si>
    <t>29-10</t>
  </si>
  <si>
    <t>29-11</t>
  </si>
  <si>
    <t>29-12</t>
  </si>
  <si>
    <t>29-13</t>
  </si>
  <si>
    <t>30-1</t>
  </si>
  <si>
    <t>30-2</t>
  </si>
  <si>
    <t>30-3</t>
  </si>
  <si>
    <t>30-4</t>
  </si>
  <si>
    <t>30-5</t>
  </si>
  <si>
    <t>30-6</t>
  </si>
  <si>
    <t>30-7</t>
  </si>
  <si>
    <t>30-8</t>
  </si>
  <si>
    <t>table_check &amp; NDT方法とレベルの相関チェック</t>
    <rPh sb="17" eb="19">
      <t>ホウホウ</t>
    </rPh>
    <rPh sb="24" eb="26">
      <t>ソウカン</t>
    </rPh>
    <phoneticPr fontId="3"/>
  </si>
  <si>
    <t>pull_down</t>
  </si>
  <si>
    <t>pull_down</t>
    <phoneticPr fontId="3"/>
  </si>
  <si>
    <t>pull_down &amp; NDT方法とレベルの相関チェック</t>
    <phoneticPr fontId="3"/>
  </si>
  <si>
    <t>レベル3のみ入力可能</t>
    <rPh sb="6" eb="8">
      <t>ニュウリョク</t>
    </rPh>
    <rPh sb="8" eb="10">
      <t>カノウ</t>
    </rPh>
    <phoneticPr fontId="3"/>
  </si>
  <si>
    <t>実技選択UT</t>
    <rPh sb="0" eb="2">
      <t>ジツギ</t>
    </rPh>
    <rPh sb="2" eb="4">
      <t>センタク</t>
    </rPh>
    <phoneticPr fontId="3"/>
  </si>
  <si>
    <t>実技選択TT</t>
    <rPh sb="0" eb="2">
      <t>ジツギ</t>
    </rPh>
    <rPh sb="2" eb="4">
      <t>センタク</t>
    </rPh>
    <phoneticPr fontId="3"/>
  </si>
  <si>
    <t>【NDT方法】</t>
    <phoneticPr fontId="3"/>
  </si>
  <si>
    <t>NDT方法</t>
    <rPh sb="3" eb="5">
      <t>ホウホウ</t>
    </rPh>
    <phoneticPr fontId="3"/>
  </si>
  <si>
    <t>RT</t>
    <phoneticPr fontId="3"/>
  </si>
  <si>
    <t>放射線透過試験</t>
    <phoneticPr fontId="3"/>
  </si>
  <si>
    <t>UT</t>
    <phoneticPr fontId="3"/>
  </si>
  <si>
    <t>超音波探傷試験</t>
    <phoneticPr fontId="3"/>
  </si>
  <si>
    <t>MT</t>
    <phoneticPr fontId="3"/>
  </si>
  <si>
    <t>磁気探傷試験</t>
    <phoneticPr fontId="3"/>
  </si>
  <si>
    <t>PT</t>
    <phoneticPr fontId="3"/>
  </si>
  <si>
    <t>浸透探傷試験</t>
    <phoneticPr fontId="3"/>
  </si>
  <si>
    <t>ET</t>
    <phoneticPr fontId="3"/>
  </si>
  <si>
    <t>渦電流探傷試験</t>
    <phoneticPr fontId="3"/>
  </si>
  <si>
    <t>ST</t>
    <phoneticPr fontId="3"/>
  </si>
  <si>
    <t>ひずみゲージ試験</t>
    <phoneticPr fontId="3"/>
  </si>
  <si>
    <t>TT</t>
    <phoneticPr fontId="3"/>
  </si>
  <si>
    <t>赤外線サーモグラフィ試験</t>
    <phoneticPr fontId="3"/>
  </si>
  <si>
    <t>LT</t>
    <phoneticPr fontId="3"/>
  </si>
  <si>
    <t>漏れ試験</t>
    <phoneticPr fontId="3"/>
  </si>
  <si>
    <t>UM</t>
    <phoneticPr fontId="3"/>
  </si>
  <si>
    <t>超音波厚さ測定</t>
    <phoneticPr fontId="3"/>
  </si>
  <si>
    <t>MY</t>
    <phoneticPr fontId="3"/>
  </si>
  <si>
    <t>極間法磁気探傷検査</t>
    <phoneticPr fontId="3"/>
  </si>
  <si>
    <t>ME</t>
    <phoneticPr fontId="3"/>
  </si>
  <si>
    <t>通電法磁気探傷検査</t>
    <phoneticPr fontId="3"/>
  </si>
  <si>
    <t>MC</t>
    <phoneticPr fontId="3"/>
  </si>
  <si>
    <t>コイル法磁気探傷検査</t>
    <phoneticPr fontId="3"/>
  </si>
  <si>
    <t>PD</t>
    <phoneticPr fontId="3"/>
  </si>
  <si>
    <t>溶剤除去性浸透探傷検査</t>
    <phoneticPr fontId="3"/>
  </si>
  <si>
    <t>PW</t>
    <phoneticPr fontId="3"/>
  </si>
  <si>
    <t>水洗性浸透探傷検査</t>
    <phoneticPr fontId="3"/>
  </si>
  <si>
    <t>【レベル】</t>
    <phoneticPr fontId="3"/>
  </si>
  <si>
    <t>レベルCD</t>
    <phoneticPr fontId="3"/>
  </si>
  <si>
    <t>レベル１</t>
    <phoneticPr fontId="3"/>
  </si>
  <si>
    <t>レベル２</t>
  </si>
  <si>
    <t>レベル３</t>
  </si>
  <si>
    <t>NDT方法(略称)</t>
    <rPh sb="3" eb="5">
      <t>ホウホウ</t>
    </rPh>
    <rPh sb="6" eb="8">
      <t>リャクショウ</t>
    </rPh>
    <phoneticPr fontId="3"/>
  </si>
  <si>
    <t>NDT方法①</t>
    <phoneticPr fontId="3"/>
  </si>
  <si>
    <t>レベル2、3がないものがある</t>
    <phoneticPr fontId="3"/>
  </si>
  <si>
    <t>【書類送付先指定】</t>
    <rPh sb="1" eb="5">
      <t>ショルイソウフ</t>
    </rPh>
    <rPh sb="5" eb="6">
      <t>サキ</t>
    </rPh>
    <rPh sb="6" eb="8">
      <t>シテイ</t>
    </rPh>
    <phoneticPr fontId="3"/>
  </si>
  <si>
    <t>書類送付先指定CD</t>
    <phoneticPr fontId="3"/>
  </si>
  <si>
    <t>書類送付先指定</t>
    <phoneticPr fontId="3"/>
  </si>
  <si>
    <t>自宅本人</t>
    <phoneticPr fontId="3"/>
  </si>
  <si>
    <t>勤務先本人</t>
    <phoneticPr fontId="3"/>
  </si>
  <si>
    <t>担当者</t>
    <phoneticPr fontId="3"/>
  </si>
  <si>
    <t>1:持込み探傷器受験</t>
  </si>
  <si>
    <t>2:Ｇタイプ探傷器受験</t>
  </si>
  <si>
    <t>3:Ｒタイプ探傷器受験</t>
  </si>
  <si>
    <t>4:NEC/Avio 製 H2630 受験</t>
  </si>
  <si>
    <t>5:FLIR 製 SC620 受験"</t>
  </si>
  <si>
    <t>【連動ドロップダウン1】</t>
    <rPh sb="1" eb="3">
      <t>レンドウ</t>
    </rPh>
    <phoneticPr fontId="3"/>
  </si>
  <si>
    <t>【連動ドロップダウン2】</t>
    <rPh sb="1" eb="3">
      <t>レンドウ</t>
    </rPh>
    <phoneticPr fontId="3"/>
  </si>
  <si>
    <t>NDT実技選択</t>
    <phoneticPr fontId="3"/>
  </si>
  <si>
    <t>【連動ドロップダウン3】</t>
    <rPh sb="1" eb="3">
      <t>レンドウ</t>
    </rPh>
    <phoneticPr fontId="3"/>
  </si>
  <si>
    <t>NDT方法</t>
    <rPh sb="3" eb="5">
      <t>ホウホウ</t>
    </rPh>
    <phoneticPr fontId="3"/>
  </si>
  <si>
    <t>レベル２</t>
    <phoneticPr fontId="3"/>
  </si>
  <si>
    <t>UT_超音波探傷試験</t>
    <phoneticPr fontId="3"/>
  </si>
  <si>
    <t>TT_赤外線サーモグラフィ試験</t>
    <phoneticPr fontId="3"/>
  </si>
  <si>
    <t>【連動ドロップダウン実技選択】</t>
    <rPh sb="1" eb="3">
      <t>レンドウ</t>
    </rPh>
    <phoneticPr fontId="3"/>
  </si>
  <si>
    <t>RT1_放射線透過試験_レベル１</t>
    <phoneticPr fontId="3"/>
  </si>
  <si>
    <t>UT1_超音波探傷試験_レベル１</t>
    <phoneticPr fontId="3"/>
  </si>
  <si>
    <t>MT1_磁気探傷試験_レベル１</t>
    <phoneticPr fontId="3"/>
  </si>
  <si>
    <t>PT1_浸透探傷試験_レベル１</t>
    <phoneticPr fontId="3"/>
  </si>
  <si>
    <t>ET1_渦電流探傷試験_レベル１</t>
    <phoneticPr fontId="3"/>
  </si>
  <si>
    <t>ST1_ひずみゲージ試験_レベル１</t>
    <phoneticPr fontId="3"/>
  </si>
  <si>
    <t>TT1_赤外線サーモグラフィ試験_レベル１</t>
    <phoneticPr fontId="3"/>
  </si>
  <si>
    <t>LT1_漏れ試験_レベル１</t>
    <phoneticPr fontId="3"/>
  </si>
  <si>
    <t>UM1_超音波厚さ測定_レベル１</t>
    <phoneticPr fontId="3"/>
  </si>
  <si>
    <t>MY1_極間法磁気探傷検査_レベル１</t>
    <phoneticPr fontId="3"/>
  </si>
  <si>
    <t>ME1_通電法磁気探傷検査_レベル１</t>
    <phoneticPr fontId="3"/>
  </si>
  <si>
    <t>UT1_超音波探傷試験_レベル１</t>
    <phoneticPr fontId="3"/>
  </si>
  <si>
    <t>TT1_赤外線サーモグラフィ試験_レベル１</t>
    <phoneticPr fontId="3"/>
  </si>
  <si>
    <t>RT2_放射線透過試験_レベル２</t>
    <phoneticPr fontId="3"/>
  </si>
  <si>
    <t>UT2_超音波探傷試験_レベル２</t>
    <phoneticPr fontId="3"/>
  </si>
  <si>
    <t>MT2_磁気探傷試験_レベル２</t>
    <phoneticPr fontId="3"/>
  </si>
  <si>
    <t>PT2_浸透探傷試験_レベル２</t>
    <phoneticPr fontId="3"/>
  </si>
  <si>
    <t>ET2_渦電流探傷試験_レベル２</t>
    <phoneticPr fontId="3"/>
  </si>
  <si>
    <t>ST2_ひずみゲージ試験_レベル２</t>
    <phoneticPr fontId="3"/>
  </si>
  <si>
    <t>TT2_赤外線サーモグラフィ試験_レベル２</t>
    <phoneticPr fontId="3"/>
  </si>
  <si>
    <t>LT2_漏れ試験_レベル２</t>
    <phoneticPr fontId="3"/>
  </si>
  <si>
    <t>MY2_極間法磁気探傷検査_レベル２</t>
    <phoneticPr fontId="3"/>
  </si>
  <si>
    <t>PD2_溶剤除去性浸透探傷検査_レベル２</t>
    <phoneticPr fontId="3"/>
  </si>
  <si>
    <t>UT2_超音波探傷試験_レベル２</t>
    <phoneticPr fontId="3"/>
  </si>
  <si>
    <t>TT2_赤外線サーモグラフィ試験_レベル２</t>
    <phoneticPr fontId="3"/>
  </si>
  <si>
    <t>RT3_放射線透過試験_レベル３</t>
    <phoneticPr fontId="3"/>
  </si>
  <si>
    <t>UT3_超音波探傷試験_レベル３</t>
    <phoneticPr fontId="3"/>
  </si>
  <si>
    <t>MT3_磁気探傷試験_レベル３</t>
    <phoneticPr fontId="3"/>
  </si>
  <si>
    <t>PT3_浸透探傷試験_レベル３</t>
    <phoneticPr fontId="3"/>
  </si>
  <si>
    <t>ET3_渦電流探傷試験_レベル３</t>
    <phoneticPr fontId="3"/>
  </si>
  <si>
    <t>ST3_ひずみゲージ試験_レベル３</t>
    <phoneticPr fontId="3"/>
  </si>
  <si>
    <t>TT3_赤外線サーモグラフィ試験_レベル３</t>
    <phoneticPr fontId="3"/>
  </si>
  <si>
    <t>LT3_漏れ試験_レベル３</t>
    <phoneticPr fontId="3"/>
  </si>
  <si>
    <t>試験種別</t>
    <phoneticPr fontId="3"/>
  </si>
  <si>
    <t>一次新規</t>
    <rPh sb="0" eb="4">
      <t>イチジシンキ</t>
    </rPh>
    <phoneticPr fontId="3"/>
  </si>
  <si>
    <t>二次新規レベル３</t>
    <rPh sb="0" eb="2">
      <t>ニジ</t>
    </rPh>
    <rPh sb="2" eb="4">
      <t>シンキ</t>
    </rPh>
    <phoneticPr fontId="3"/>
  </si>
  <si>
    <t>一次再試験①</t>
    <phoneticPr fontId="3"/>
  </si>
  <si>
    <t>一次新規試験</t>
    <rPh sb="2" eb="4">
      <t>シンキ</t>
    </rPh>
    <rPh sb="4" eb="6">
      <t>シケン</t>
    </rPh>
    <phoneticPr fontId="3"/>
  </si>
  <si>
    <t>二次再試験①</t>
    <phoneticPr fontId="3"/>
  </si>
  <si>
    <t>二次新規試験</t>
    <rPh sb="2" eb="4">
      <t>シンキ</t>
    </rPh>
    <rPh sb="4" eb="6">
      <t>シケン</t>
    </rPh>
    <phoneticPr fontId="3"/>
  </si>
  <si>
    <t>UT</t>
  </si>
  <si>
    <t>MT</t>
  </si>
  <si>
    <t>PT</t>
  </si>
  <si>
    <t>ET</t>
  </si>
  <si>
    <t>ST</t>
  </si>
  <si>
    <t>TT</t>
  </si>
  <si>
    <t>LT</t>
  </si>
  <si>
    <t>RT</t>
  </si>
  <si>
    <t>NDT方法①</t>
    <phoneticPr fontId="3"/>
  </si>
  <si>
    <t>UT</t>
    <phoneticPr fontId="3"/>
  </si>
  <si>
    <t>RT</t>
    <phoneticPr fontId="3"/>
  </si>
  <si>
    <t>NDT方法②③④
チェックボックス？</t>
    <phoneticPr fontId="3"/>
  </si>
  <si>
    <t>データ入力規則</t>
    <rPh sb="3" eb="5">
      <t>ニュウリョク</t>
    </rPh>
    <rPh sb="5" eb="7">
      <t>キソク</t>
    </rPh>
    <phoneticPr fontId="3"/>
  </si>
  <si>
    <t>20</t>
    <phoneticPr fontId="3"/>
  </si>
  <si>
    <t>【連動ドロップダウン4】</t>
    <rPh sb="1" eb="3">
      <t>レンドウ</t>
    </rPh>
    <phoneticPr fontId="3"/>
  </si>
  <si>
    <t>01:札幌</t>
    <rPh sb="3" eb="5">
      <t>サッポロ</t>
    </rPh>
    <phoneticPr fontId="3"/>
  </si>
  <si>
    <t>04:仙台</t>
    <rPh sb="3" eb="5">
      <t>センダイ</t>
    </rPh>
    <phoneticPr fontId="3"/>
  </si>
  <si>
    <t>12:千葉</t>
    <rPh sb="3" eb="5">
      <t>チバ</t>
    </rPh>
    <phoneticPr fontId="3"/>
  </si>
  <si>
    <t>13:東京</t>
    <rPh sb="3" eb="5">
      <t>トウキョウ</t>
    </rPh>
    <phoneticPr fontId="3"/>
  </si>
  <si>
    <t>14:神奈川</t>
    <rPh sb="3" eb="6">
      <t>カナガワ</t>
    </rPh>
    <phoneticPr fontId="3"/>
  </si>
  <si>
    <t>23:名古屋</t>
    <rPh sb="3" eb="6">
      <t>ナゴヤ</t>
    </rPh>
    <phoneticPr fontId="3"/>
  </si>
  <si>
    <t>27:大阪</t>
    <rPh sb="3" eb="5">
      <t>オオサカ</t>
    </rPh>
    <phoneticPr fontId="3"/>
  </si>
  <si>
    <t>34:広島</t>
    <rPh sb="3" eb="5">
      <t>ヒロシマ</t>
    </rPh>
    <phoneticPr fontId="3"/>
  </si>
  <si>
    <t>37:高松</t>
    <rPh sb="3" eb="5">
      <t>タカマツ</t>
    </rPh>
    <phoneticPr fontId="3"/>
  </si>
  <si>
    <t>40:福岡</t>
    <rPh sb="3" eb="5">
      <t>フクオカ</t>
    </rPh>
    <phoneticPr fontId="3"/>
  </si>
  <si>
    <t>一次試験受験地区</t>
    <phoneticPr fontId="3"/>
  </si>
  <si>
    <t>二次試験受験地区</t>
    <phoneticPr fontId="3"/>
  </si>
  <si>
    <t>一次新規</t>
    <phoneticPr fontId="3"/>
  </si>
  <si>
    <t>49:千歳</t>
    <rPh sb="3" eb="5">
      <t>チトセ</t>
    </rPh>
    <phoneticPr fontId="3"/>
  </si>
  <si>
    <t>春期・秋期</t>
    <rPh sb="0" eb="2">
      <t>シュンキ</t>
    </rPh>
    <rPh sb="3" eb="5">
      <t>シュウキ</t>
    </rPh>
    <phoneticPr fontId="3"/>
  </si>
  <si>
    <t>二次試験受験地区_RT1_放射線透過試験_レベル１</t>
    <phoneticPr fontId="3"/>
  </si>
  <si>
    <t>二次試験受験地区_RT2_放射線透過試験_レベル２</t>
    <phoneticPr fontId="3"/>
  </si>
  <si>
    <t>二次試験受験地区_UT1_超音波探傷試験_レベル１</t>
    <phoneticPr fontId="3"/>
  </si>
  <si>
    <t>二次試験受験地区_UT2_超音波探傷試験_レベル２</t>
    <phoneticPr fontId="3"/>
  </si>
  <si>
    <t>二次試験受験地区_UM1_超音波厚さ測定_レベル１</t>
    <phoneticPr fontId="3"/>
  </si>
  <si>
    <t>二次試験受験地区_MT1_磁気探傷試験_レベル１</t>
    <phoneticPr fontId="3"/>
  </si>
  <si>
    <t>二次試験受験地区_MT2_磁気探傷試験_レベル２</t>
    <phoneticPr fontId="3"/>
  </si>
  <si>
    <t>二次試験受験地区_MY1_極間法磁気探傷検査_レベル１</t>
    <phoneticPr fontId="3"/>
  </si>
  <si>
    <t>二次試験受験地区_MY2_極間法磁気探傷検査_レベル２</t>
    <phoneticPr fontId="3"/>
  </si>
  <si>
    <t>二次試験受験地区_ME1_通電法磁気探傷検査_レベル１</t>
    <phoneticPr fontId="3"/>
  </si>
  <si>
    <t>二次試験受験地区_PT1_浸透探傷試験_レベル１</t>
    <phoneticPr fontId="3"/>
  </si>
  <si>
    <t>二次試験受験地区_PT2_浸透探傷試験_レベル２</t>
    <phoneticPr fontId="3"/>
  </si>
  <si>
    <t>二次試験受験地区_PD1_溶剤除去性浸透探傷検査_レベル１</t>
    <phoneticPr fontId="3"/>
  </si>
  <si>
    <t>二次試験受験地区_PD2_溶剤除去性浸透探傷検査_レベル２</t>
    <phoneticPr fontId="3"/>
  </si>
  <si>
    <t>二次試験受験地区_ET1_渦電流探傷試験_レベル１</t>
    <phoneticPr fontId="3"/>
  </si>
  <si>
    <t>二次試験受験地区_ET2_渦電流探傷試験_レベル２</t>
    <phoneticPr fontId="3"/>
  </si>
  <si>
    <t>二次試験受験地区_ST1_ひずみゲージ試験_レベル１</t>
    <phoneticPr fontId="3"/>
  </si>
  <si>
    <t>二次試験受験地区_ST2_ひずみゲージ試験_レベル２</t>
    <phoneticPr fontId="3"/>
  </si>
  <si>
    <t>二次試験受験地区_TT1_赤外線サーモグラフィ試験_レベル１</t>
    <phoneticPr fontId="3"/>
  </si>
  <si>
    <t>二次試験受験地区_TT2_赤外線サーモグラフィ試験_レベル２</t>
    <phoneticPr fontId="3"/>
  </si>
  <si>
    <t>二次試験受験地区_LT1_漏れ試験_レベル１</t>
    <phoneticPr fontId="3"/>
  </si>
  <si>
    <t>二次試験受験地区_LT2_漏れ試験_レベル２</t>
    <phoneticPr fontId="3"/>
  </si>
  <si>
    <t>二次試験受験地区_MC1_コイル法磁気探傷検査_レベル１</t>
    <phoneticPr fontId="3"/>
  </si>
  <si>
    <t>二次試験受験地区_PW1_水洗性浸透探傷検査_レベル１</t>
    <phoneticPr fontId="3"/>
  </si>
  <si>
    <t>二次試験受験地区_RT3_放射線透過試験_レベル３</t>
    <phoneticPr fontId="3"/>
  </si>
  <si>
    <t>二次試験受験地区_UT3_超音波探傷試験_レベル３</t>
    <phoneticPr fontId="3"/>
  </si>
  <si>
    <t>二次試験受験地区_MT3_磁気探傷試験_レベル３</t>
    <phoneticPr fontId="3"/>
  </si>
  <si>
    <t>二次試験受験地区_PT3_浸透探傷試験_レベル３</t>
    <phoneticPr fontId="3"/>
  </si>
  <si>
    <t>二次試験受験地区_ET3_渦電流探傷試験_レベル３</t>
    <phoneticPr fontId="3"/>
  </si>
  <si>
    <t>二次試験受験地区_TT3_赤外線サーモグラフィ試験_レベル３</t>
    <phoneticPr fontId="3"/>
  </si>
  <si>
    <t>二次試験受験地区_ST3_ひずみゲージ試験_レベル３</t>
    <phoneticPr fontId="3"/>
  </si>
  <si>
    <t>二次試験受験地区_LT3_漏れ試験_レベル３</t>
    <phoneticPr fontId="3"/>
  </si>
  <si>
    <t>RT3_放射線透過試験_レベル３_MT</t>
    <phoneticPr fontId="3"/>
  </si>
  <si>
    <t>RT3_放射線透過試験_レベル３_PT</t>
    <phoneticPr fontId="3"/>
  </si>
  <si>
    <t>RT3_放射線透過試験_レベル３_ET</t>
    <phoneticPr fontId="3"/>
  </si>
  <si>
    <t>RT3_放射線透過試験_レベル３_ST</t>
    <phoneticPr fontId="3"/>
  </si>
  <si>
    <t>RT3_放射線透過試験_レベル３_TT</t>
    <phoneticPr fontId="3"/>
  </si>
  <si>
    <t>RT3_放射線透過試験_レベル３_LT</t>
    <phoneticPr fontId="3"/>
  </si>
  <si>
    <t>RT3_放射線透過試験_レベル３_UT</t>
    <phoneticPr fontId="3"/>
  </si>
  <si>
    <t>【RT3】</t>
    <phoneticPr fontId="3"/>
  </si>
  <si>
    <t>NDT方法③</t>
    <phoneticPr fontId="3"/>
  </si>
  <si>
    <t>NDT方法④</t>
  </si>
  <si>
    <t>【UT3】</t>
  </si>
  <si>
    <t>【MT3】</t>
  </si>
  <si>
    <t>【PT3】</t>
  </si>
  <si>
    <t>【ET3】</t>
  </si>
  <si>
    <t>UT3_超音波探傷試験_レベル３_RT</t>
    <phoneticPr fontId="3"/>
  </si>
  <si>
    <t>UT3_超音波探傷試験_レベル３_MT</t>
    <phoneticPr fontId="3"/>
  </si>
  <si>
    <t>UT3_超音波探傷試験_レベル３_PT</t>
    <phoneticPr fontId="3"/>
  </si>
  <si>
    <t>UT3_超音波探傷試験_レベル３_ET</t>
    <phoneticPr fontId="3"/>
  </si>
  <si>
    <t>UT3_超音波探傷試験_レベル３_ST</t>
    <phoneticPr fontId="3"/>
  </si>
  <si>
    <t>UT3_超音波探傷試験_レベル３_TT</t>
    <phoneticPr fontId="3"/>
  </si>
  <si>
    <t>UT3_超音波探傷試験_レベル３_LT</t>
    <phoneticPr fontId="3"/>
  </si>
  <si>
    <t>MT3_磁気探傷試験_レベル３_RT</t>
    <phoneticPr fontId="3"/>
  </si>
  <si>
    <t>MT3_磁気探傷試験_レベル３_UT</t>
    <phoneticPr fontId="3"/>
  </si>
  <si>
    <t>MT3_磁気探傷試験_レベル３_PT</t>
    <phoneticPr fontId="3"/>
  </si>
  <si>
    <t>MT3_磁気探傷試験_レベル３_ET</t>
    <phoneticPr fontId="3"/>
  </si>
  <si>
    <t>MT3_磁気探傷試験_レベル３_ST</t>
    <phoneticPr fontId="3"/>
  </si>
  <si>
    <t>MT3_磁気探傷試験_レベル３_TT</t>
    <phoneticPr fontId="3"/>
  </si>
  <si>
    <t>MT3_磁気探傷試験_レベル３_LT</t>
    <phoneticPr fontId="3"/>
  </si>
  <si>
    <t>PT3_浸透探傷試験_レベル３_RT</t>
    <phoneticPr fontId="3"/>
  </si>
  <si>
    <t>PT3_浸透探傷試験_レベル３_UT</t>
    <phoneticPr fontId="3"/>
  </si>
  <si>
    <t>PT3_浸透探傷試験_レベル３_MT</t>
    <phoneticPr fontId="3"/>
  </si>
  <si>
    <t>PT3_浸透探傷試験_レベル３_ET</t>
    <phoneticPr fontId="3"/>
  </si>
  <si>
    <t>PT3_浸透探傷試験_レベル３_ST</t>
    <phoneticPr fontId="3"/>
  </si>
  <si>
    <t>PT3_浸透探傷試験_レベル３_TT</t>
    <phoneticPr fontId="3"/>
  </si>
  <si>
    <t>PT3_浸透探傷試験_レベル３_LT</t>
    <phoneticPr fontId="3"/>
  </si>
  <si>
    <t>ET3_渦電流探傷試験_レベル３_RT</t>
    <phoneticPr fontId="3"/>
  </si>
  <si>
    <t>ET3_渦電流探傷試験_レベル３_UT</t>
    <phoneticPr fontId="3"/>
  </si>
  <si>
    <t>ET3_渦電流探傷試験_レベル３_PT</t>
    <phoneticPr fontId="3"/>
  </si>
  <si>
    <t>ET3_渦電流探傷試験_レベル３_ST</t>
    <phoneticPr fontId="3"/>
  </si>
  <si>
    <t>ET3_渦電流探傷試験_レベル３_TT</t>
    <phoneticPr fontId="3"/>
  </si>
  <si>
    <t>ET3_渦電流探傷試験_レベル３_LT</t>
    <phoneticPr fontId="3"/>
  </si>
  <si>
    <t>ET3_渦電流探傷試験_レベル３_MT</t>
    <phoneticPr fontId="3"/>
  </si>
  <si>
    <t>【ST3】</t>
  </si>
  <si>
    <t>ST3_ひずみゲージ試験_レベル３_RT</t>
    <phoneticPr fontId="3"/>
  </si>
  <si>
    <t>ST3_ひずみゲージ試験_レベル３_UT</t>
    <phoneticPr fontId="3"/>
  </si>
  <si>
    <t>ST3_ひずみゲージ試験_レベル３_MT</t>
    <phoneticPr fontId="3"/>
  </si>
  <si>
    <t>ST3_ひずみゲージ試験_レベル３_PT</t>
    <phoneticPr fontId="3"/>
  </si>
  <si>
    <t>ST3_ひずみゲージ試験_レベル３_ET</t>
    <phoneticPr fontId="3"/>
  </si>
  <si>
    <t>ST3_ひずみゲージ試験_レベル３_TT</t>
    <phoneticPr fontId="3"/>
  </si>
  <si>
    <t>ST3_ひずみゲージ試験_レベル３_LT</t>
    <phoneticPr fontId="3"/>
  </si>
  <si>
    <t>【TT3】</t>
  </si>
  <si>
    <t>TT3_赤外線サーモグラフィ試験_レベル３_UT</t>
    <phoneticPr fontId="3"/>
  </si>
  <si>
    <t>TT3_赤外線サーモグラフィ試験_レベル３_MT</t>
    <phoneticPr fontId="3"/>
  </si>
  <si>
    <t>TT3_赤外線サーモグラフィ試験_レベル３_PT</t>
    <phoneticPr fontId="3"/>
  </si>
  <si>
    <t>TT3_赤外線サーモグラフィ試験_レベル３_ET</t>
    <phoneticPr fontId="3"/>
  </si>
  <si>
    <t>TT3_赤外線サーモグラフィ試験_レベル３_TT</t>
    <phoneticPr fontId="3"/>
  </si>
  <si>
    <t>TT3_赤外線サーモグラフィ試験_レベル３_LT</t>
    <phoneticPr fontId="3"/>
  </si>
  <si>
    <t>【LT3】</t>
  </si>
  <si>
    <t>LT3_漏れ試験_レベル３_RT</t>
    <phoneticPr fontId="3"/>
  </si>
  <si>
    <t>LT3_漏れ試験_レベル３_UT</t>
    <phoneticPr fontId="3"/>
  </si>
  <si>
    <t>LT3_漏れ試験_レベル３_MT</t>
    <phoneticPr fontId="3"/>
  </si>
  <si>
    <t>LT3_漏れ試験_レベル３_PT</t>
    <phoneticPr fontId="3"/>
  </si>
  <si>
    <t>LT3_漏れ試験_レベル３_ET</t>
    <phoneticPr fontId="3"/>
  </si>
  <si>
    <t>LT3_漏れ試験_レベル３_TT</t>
    <phoneticPr fontId="3"/>
  </si>
  <si>
    <t>LT3_漏れ試験_レベル３_LT</t>
    <phoneticPr fontId="3"/>
  </si>
  <si>
    <t>RT3_放射線透過試験_レベル３</t>
    <phoneticPr fontId="3"/>
  </si>
  <si>
    <t>UT3_超音波探傷試験_レベル３</t>
    <phoneticPr fontId="3"/>
  </si>
  <si>
    <t>MT3_磁気探傷試験_レベル３</t>
    <phoneticPr fontId="3"/>
  </si>
  <si>
    <t>PT3_浸透探傷試験_レベル３</t>
    <phoneticPr fontId="3"/>
  </si>
  <si>
    <t>ET3_渦電流探傷試験_レベル３_RT</t>
    <phoneticPr fontId="3"/>
  </si>
  <si>
    <t>ST3_ひずみゲージ試験_レベル３</t>
    <phoneticPr fontId="3"/>
  </si>
  <si>
    <t>TT3_赤外線サーモグラフィ試験_レベル３_RT</t>
    <phoneticPr fontId="3"/>
  </si>
  <si>
    <t>TT3_赤外線サーモグラフィ試験_レベル３</t>
    <phoneticPr fontId="3"/>
  </si>
  <si>
    <t>LT3_漏れ試験_レベル３</t>
    <phoneticPr fontId="3"/>
  </si>
  <si>
    <t>”=性別_出力表示用”</t>
  </si>
  <si>
    <t>”=書類送付先指定_出力表示用”</t>
  </si>
  <si>
    <t>明暗転</t>
    <rPh sb="0" eb="2">
      <t>メイアン</t>
    </rPh>
    <phoneticPr fontId="3"/>
  </si>
  <si>
    <t>選択肢</t>
    <rPh sb="0" eb="3">
      <t>センタクシ</t>
    </rPh>
    <phoneticPr fontId="3"/>
  </si>
  <si>
    <t>”=業種_出力表示用”</t>
    <phoneticPr fontId="3"/>
  </si>
  <si>
    <t>重複チェック</t>
    <rPh sb="0" eb="2">
      <t>チョウフク</t>
    </rPh>
    <phoneticPr fontId="3"/>
  </si>
  <si>
    <t>”=レベル”</t>
    <phoneticPr fontId="3"/>
  </si>
  <si>
    <t>レベル１試験種別</t>
  </si>
  <si>
    <t>レベル２試験種別</t>
  </si>
  <si>
    <t>レベル３試験種別</t>
  </si>
  <si>
    <t>一次新規レベル３</t>
    <phoneticPr fontId="3"/>
  </si>
  <si>
    <t>一次新規レベル２</t>
    <phoneticPr fontId="3"/>
  </si>
  <si>
    <t>一次新規レベル１</t>
    <phoneticPr fontId="3"/>
  </si>
  <si>
    <t>二次新規レベル３レベル３</t>
    <phoneticPr fontId="3"/>
  </si>
  <si>
    <t>”=IF(AND($E$7="レベル３",$E$8="一次新規",$F$9&lt;&gt;"ERROR"),INDIRECT($E$9))”</t>
    <phoneticPr fontId="3"/>
  </si>
  <si>
    <t>"=IF($E$8&lt;&gt;"二次新規レベル３",INDIRECT($K$8))"</t>
    <phoneticPr fontId="3"/>
  </si>
  <si>
    <t>15:新潟</t>
    <rPh sb="3" eb="5">
      <t>ニイガタ</t>
    </rPh>
    <phoneticPr fontId="3"/>
  </si>
  <si>
    <t>42:長崎</t>
    <rPh sb="3" eb="5">
      <t>ナガサキ</t>
    </rPh>
    <phoneticPr fontId="3"/>
  </si>
  <si>
    <t>一次試験受験地区_レベル１_春</t>
    <rPh sb="14" eb="15">
      <t>ハル</t>
    </rPh>
    <phoneticPr fontId="3"/>
  </si>
  <si>
    <t>一次試験受験地区_レベル２_春</t>
    <rPh sb="14" eb="15">
      <t>ハル</t>
    </rPh>
    <phoneticPr fontId="3"/>
  </si>
  <si>
    <t>一次試験受験地区_レベル３_春</t>
    <rPh sb="14" eb="15">
      <t>ハル</t>
    </rPh>
    <phoneticPr fontId="3"/>
  </si>
  <si>
    <t>一次試験受験地区_レベル１_秋</t>
    <rPh sb="14" eb="15">
      <t>アキ</t>
    </rPh>
    <phoneticPr fontId="3"/>
  </si>
  <si>
    <t>一次試験受験地区_レベル２_秋</t>
    <rPh sb="14" eb="15">
      <t>アキ</t>
    </rPh>
    <phoneticPr fontId="3"/>
  </si>
  <si>
    <t>一次試験受験地区_レベル３_秋</t>
    <rPh sb="14" eb="15">
      <t>アキ</t>
    </rPh>
    <phoneticPr fontId="3"/>
  </si>
  <si>
    <t>”=IF(AND($E$8="一次新規",$E$7="レベル３"),INDIRECT($K$10))”</t>
    <phoneticPr fontId="3"/>
  </si>
  <si>
    <t>”=IF(AND($E$8="一次新規",$E$7="レベル３"),INDIRECT($K$11))”</t>
    <phoneticPr fontId="3"/>
  </si>
  <si>
    <t>MC1_コイル法磁気探傷検査_レベル１</t>
  </si>
  <si>
    <t>PW1_水洗性浸透探傷検査_レベル１</t>
  </si>
  <si>
    <t>PD1_溶剤除去性浸透探傷検査_レベル１</t>
  </si>
  <si>
    <t>N</t>
    <phoneticPr fontId="3"/>
  </si>
  <si>
    <t>K</t>
    <phoneticPr fontId="3"/>
  </si>
  <si>
    <t>P</t>
    <phoneticPr fontId="3"/>
  </si>
  <si>
    <t>受験年期</t>
    <phoneticPr fontId="3"/>
  </si>
  <si>
    <t>秋</t>
    <rPh sb="0" eb="1">
      <t>アキ</t>
    </rPh>
    <phoneticPr fontId="3"/>
  </si>
  <si>
    <t>～</t>
    <phoneticPr fontId="3"/>
  </si>
  <si>
    <t>有効期限との相関チェック必要</t>
    <rPh sb="0" eb="4">
      <t>ユウコウキゲン</t>
    </rPh>
    <rPh sb="6" eb="8">
      <t>ソウカン</t>
    </rPh>
    <rPh sb="12" eb="14">
      <t>ヒツヨウ</t>
    </rPh>
    <phoneticPr fontId="3"/>
  </si>
  <si>
    <t>【レベル3記入欄 基礎試験合格有効期限（期）テーブル】</t>
    <phoneticPr fontId="3"/>
  </si>
  <si>
    <t>基礎試験合格有効期限（期）</t>
    <phoneticPr fontId="3"/>
  </si>
  <si>
    <t>基礎試験有効期限</t>
    <rPh sb="0" eb="4">
      <t>キソシケン</t>
    </rPh>
    <rPh sb="4" eb="8">
      <t>ユウコウキゲン</t>
    </rPh>
    <phoneticPr fontId="3"/>
  </si>
  <si>
    <t>～</t>
    <phoneticPr fontId="3"/>
  </si>
  <si>
    <t>←自動計算してます</t>
    <rPh sb="1" eb="3">
      <t>ジドウ</t>
    </rPh>
    <rPh sb="3" eb="5">
      <t>ケイサン</t>
    </rPh>
    <phoneticPr fontId="3"/>
  </si>
  <si>
    <t>←入力して下さい</t>
    <rPh sb="1" eb="3">
      <t>ニュウリョク</t>
    </rPh>
    <rPh sb="5" eb="6">
      <t>クダ</t>
    </rPh>
    <phoneticPr fontId="3"/>
  </si>
  <si>
    <t>春</t>
    <rPh sb="0" eb="1">
      <t>ハル</t>
    </rPh>
    <phoneticPr fontId="3"/>
  </si>
  <si>
    <t>NDT</t>
    <phoneticPr fontId="3"/>
  </si>
  <si>
    <t>レベル 1</t>
    <phoneticPr fontId="3"/>
  </si>
  <si>
    <t>レベル 2</t>
    <phoneticPr fontId="3"/>
  </si>
  <si>
    <t>レベル 2 (レベル 1 資格非保持者)</t>
    <phoneticPr fontId="3"/>
  </si>
  <si>
    <t>レベル 3</t>
    <phoneticPr fontId="3"/>
  </si>
  <si>
    <t>-</t>
    <phoneticPr fontId="3"/>
  </si>
  <si>
    <t>現有資格の認証番号_レベル2</t>
  </si>
  <si>
    <t>現有資格の認証番号_レベル3</t>
  </si>
  <si>
    <t>現有資格の認証番号_レベル1</t>
    <phoneticPr fontId="3"/>
  </si>
  <si>
    <t>【訓練時間】</t>
    <phoneticPr fontId="3"/>
  </si>
  <si>
    <t>【現有資格認証番号（表示用）】</t>
    <rPh sb="10" eb="12">
      <t>ヒョウジ</t>
    </rPh>
    <rPh sb="12" eb="13">
      <t>ヨウ</t>
    </rPh>
    <phoneticPr fontId="3"/>
  </si>
  <si>
    <t>MY</t>
  </si>
  <si>
    <t>ME</t>
  </si>
  <si>
    <t>PD</t>
  </si>
  <si>
    <t>TT</t>
    <phoneticPr fontId="3"/>
  </si>
  <si>
    <t>UM</t>
    <phoneticPr fontId="3"/>
  </si>
  <si>
    <t>ERROR　　:</t>
    <phoneticPr fontId="3"/>
  </si>
  <si>
    <t>時間不足　  :</t>
    <rPh sb="0" eb="4">
      <t>ジカンフソク</t>
    </rPh>
    <phoneticPr fontId="3"/>
  </si>
  <si>
    <t>数値ERROR :</t>
    <rPh sb="0" eb="2">
      <t>スウチ</t>
    </rPh>
    <phoneticPr fontId="3"/>
  </si>
  <si>
    <t>必須項目　  :</t>
    <rPh sb="0" eb="4">
      <t>ヒッスコウモク</t>
    </rPh>
    <phoneticPr fontId="3"/>
  </si>
  <si>
    <t>雇用責任者記入欄はゴム印を使用する会社もあると思うのでNO-Checkとしている（Checkロジックは作成しているがCheck無効にしている）</t>
    <rPh sb="0" eb="5">
      <t>コヨウセキニンシャ</t>
    </rPh>
    <rPh sb="5" eb="7">
      <t>キニュウ</t>
    </rPh>
    <rPh sb="7" eb="8">
      <t>ラン</t>
    </rPh>
    <rPh sb="11" eb="12">
      <t>イン</t>
    </rPh>
    <rPh sb="13" eb="15">
      <t>シヨウ</t>
    </rPh>
    <rPh sb="17" eb="19">
      <t>カイシャ</t>
    </rPh>
    <rPh sb="23" eb="24">
      <t>オモ</t>
    </rPh>
    <rPh sb="51" eb="53">
      <t>サクセイ</t>
    </rPh>
    <rPh sb="63" eb="65">
      <t>ムコウ</t>
    </rPh>
    <phoneticPr fontId="3"/>
  </si>
  <si>
    <t>現有資格の認証番号　　　　　　　　　　　（８桁）</t>
    <phoneticPr fontId="3"/>
  </si>
  <si>
    <t>現有資格の認証番号(レベル1）　　　　　　（８桁）</t>
    <phoneticPr fontId="3"/>
  </si>
  <si>
    <t>現有資格の認証番号(レベル2）　　　　　　（８桁）</t>
    <phoneticPr fontId="3"/>
  </si>
  <si>
    <t>年</t>
    <rPh sb="0" eb="1">
      <t>ネン</t>
    </rPh>
    <phoneticPr fontId="3"/>
  </si>
  <si>
    <t>申請書提出日(西暦)</t>
    <rPh sb="0" eb="3">
      <t>シンセイショ</t>
    </rPh>
    <rPh sb="3" eb="6">
      <t>テイシュツビ</t>
    </rPh>
    <rPh sb="7" eb="9">
      <t>セイレキ</t>
    </rPh>
    <phoneticPr fontId="3"/>
  </si>
  <si>
    <t>月</t>
    <rPh sb="0" eb="1">
      <t>ツキ</t>
    </rPh>
    <phoneticPr fontId="3"/>
  </si>
  <si>
    <t>日</t>
    <rPh sb="0" eb="1">
      <t>ヒ</t>
    </rPh>
    <phoneticPr fontId="3"/>
  </si>
  <si>
    <t>受験申請者署名欄</t>
    <rPh sb="0" eb="2">
      <t>ジュケン</t>
    </rPh>
    <rPh sb="2" eb="5">
      <t>シンセイシャ</t>
    </rPh>
    <rPh sb="5" eb="8">
      <t>ショメイラン</t>
    </rPh>
    <phoneticPr fontId="3"/>
  </si>
  <si>
    <t>押印</t>
    <rPh sb="0" eb="2">
      <t>オウイン</t>
    </rPh>
    <phoneticPr fontId="3"/>
  </si>
  <si>
    <r>
      <t>太線内へ</t>
    </r>
    <r>
      <rPr>
        <b/>
        <sz val="11"/>
        <color rgb="FFFF0000"/>
        <rFont val="游ゴシック"/>
        <family val="3"/>
        <charset val="128"/>
        <scheme val="minor"/>
      </rPr>
      <t>ボールペンにて楷書で自筆署名</t>
    </r>
    <r>
      <rPr>
        <b/>
        <sz val="11"/>
        <color theme="1"/>
        <rFont val="游ゴシック"/>
        <family val="3"/>
        <charset val="128"/>
        <scheme val="minor"/>
      </rPr>
      <t>してください。</t>
    </r>
    <phoneticPr fontId="3"/>
  </si>
  <si>
    <t>試験種別</t>
    <rPh sb="0" eb="2">
      <t>シケン</t>
    </rPh>
    <rPh sb="2" eb="4">
      <t>シュベツ</t>
    </rPh>
    <phoneticPr fontId="3"/>
  </si>
  <si>
    <t>レベル</t>
    <phoneticPr fontId="3"/>
  </si>
  <si>
    <t>NDT方法</t>
    <rPh sb="3" eb="5">
      <t>ホウホウ</t>
    </rPh>
    <phoneticPr fontId="3"/>
  </si>
  <si>
    <t>一次</t>
    <rPh sb="0" eb="2">
      <t>イチジ</t>
    </rPh>
    <phoneticPr fontId="3"/>
  </si>
  <si>
    <t>合計訓練時間</t>
    <rPh sb="0" eb="2">
      <t>ゴウケイ</t>
    </rPh>
    <rPh sb="2" eb="4">
      <t>クンレン</t>
    </rPh>
    <rPh sb="4" eb="6">
      <t>ジカン</t>
    </rPh>
    <phoneticPr fontId="3"/>
  </si>
  <si>
    <t>生年月日(西暦年月日)</t>
    <rPh sb="0" eb="4">
      <t>セイネンガッピ</t>
    </rPh>
    <rPh sb="5" eb="7">
      <t>セイレキ</t>
    </rPh>
    <rPh sb="7" eb="10">
      <t>ネンガッピ</t>
    </rPh>
    <phoneticPr fontId="3"/>
  </si>
  <si>
    <t>Ａ</t>
    <phoneticPr fontId="3"/>
  </si>
  <si>
    <t>Ｎ</t>
    <phoneticPr fontId="3"/>
  </si>
  <si>
    <t>受験申請するＮＤＴ方法のレベル１資格証明書の認証番号</t>
    <phoneticPr fontId="3"/>
  </si>
  <si>
    <r>
      <rPr>
        <b/>
        <sz val="8"/>
        <color theme="1"/>
        <rFont val="游ゴシック"/>
        <family val="3"/>
        <charset val="128"/>
        <scheme val="minor"/>
      </rPr>
      <t>レベル２受験申請者で、今回受験申請するＮＤＴ方法のレベル１（現在有効な資格）を保持し、訓練時間の軽減を求める場合は
 Ａ に</t>
    </r>
    <r>
      <rPr>
        <b/>
        <sz val="8"/>
        <color rgb="FFFF0000"/>
        <rFont val="游ゴシック"/>
        <family val="3"/>
        <charset val="128"/>
        <scheme val="minor"/>
      </rPr>
      <t>レベル１資格証明書の認証番号を記入し、資格証明書のコピー（有効期限記載面のみ）を添付</t>
    </r>
    <r>
      <rPr>
        <b/>
        <sz val="8"/>
        <color theme="1"/>
        <rFont val="游ゴシック"/>
        <family val="3"/>
        <charset val="128"/>
        <scheme val="minor"/>
      </rPr>
      <t>すること。
＜例　ＵＴ２の受験申請者で、訓練時間の軽減を求める場合は、ＵＴ１の資格証明書が必要となります。（ＵＭ１は、対象となりません。）＞</t>
    </r>
    <phoneticPr fontId="3"/>
  </si>
  <si>
    <t>ﾌﾘｶﾞﾅ勤務先名</t>
    <phoneticPr fontId="3"/>
  </si>
  <si>
    <t>勤務先名</t>
    <phoneticPr fontId="3"/>
  </si>
  <si>
    <t>勤務先電話番号</t>
    <phoneticPr fontId="3"/>
  </si>
  <si>
    <t>業種</t>
    <phoneticPr fontId="3"/>
  </si>
  <si>
    <t>ﾌﾘｶﾞﾅ受験者氏名</t>
    <phoneticPr fontId="3"/>
  </si>
  <si>
    <t>ﾛｰﾏ字受験者氏名  (NAME)</t>
    <phoneticPr fontId="3"/>
  </si>
  <si>
    <t>受験者氏名(楷書)</t>
    <phoneticPr fontId="3"/>
  </si>
  <si>
    <t>姓</t>
    <rPh sb="0" eb="1">
      <t>セイ</t>
    </rPh>
    <phoneticPr fontId="3"/>
  </si>
  <si>
    <t>名</t>
    <rPh sb="0" eb="1">
      <t>メイ</t>
    </rPh>
    <phoneticPr fontId="3"/>
  </si>
  <si>
    <t>－</t>
    <phoneticPr fontId="3"/>
  </si>
  <si>
    <t>書類送付先指定住所</t>
    <rPh sb="0" eb="5">
      <t>ショルイソウフサキ</t>
    </rPh>
    <rPh sb="5" eb="7">
      <t>シテイ</t>
    </rPh>
    <rPh sb="7" eb="9">
      <t>ジュウショ</t>
    </rPh>
    <phoneticPr fontId="3"/>
  </si>
  <si>
    <t>送付先名称</t>
    <phoneticPr fontId="3"/>
  </si>
  <si>
    <t>所属部課名</t>
    <rPh sb="0" eb="2">
      <t>ショゾク</t>
    </rPh>
    <rPh sb="2" eb="4">
      <t>ブカ</t>
    </rPh>
    <phoneticPr fontId="3"/>
  </si>
  <si>
    <t>受験者名又は担当者名</t>
    <phoneticPr fontId="3"/>
  </si>
  <si>
    <t>郵便番号</t>
    <rPh sb="0" eb="4">
      <t>ユウビンバンゴウ</t>
    </rPh>
    <phoneticPr fontId="3"/>
  </si>
  <si>
    <t>電話番号</t>
    <rPh sb="0" eb="2">
      <t>デンワ</t>
    </rPh>
    <rPh sb="2" eb="4">
      <t>バンゴウ</t>
    </rPh>
    <phoneticPr fontId="3"/>
  </si>
  <si>
    <t>ＦＡＸ番号</t>
    <rPh sb="3" eb="5">
      <t>バンゴウ</t>
    </rPh>
    <phoneticPr fontId="3"/>
  </si>
  <si>
    <t>〇丁目－〇番地－〇号</t>
    <rPh sb="1" eb="3">
      <t>チョウメ</t>
    </rPh>
    <rPh sb="5" eb="7">
      <t>バンチ</t>
    </rPh>
    <rPh sb="9" eb="10">
      <t>ゴウ</t>
    </rPh>
    <phoneticPr fontId="3"/>
  </si>
  <si>
    <t>気付（ビル名など）</t>
    <rPh sb="0" eb="2">
      <t>キツケ</t>
    </rPh>
    <rPh sb="5" eb="6">
      <t>メイ</t>
    </rPh>
    <phoneticPr fontId="3"/>
  </si>
  <si>
    <t>都道府県市区郡</t>
    <rPh sb="0" eb="4">
      <t>トドウフケン</t>
    </rPh>
    <rPh sb="4" eb="6">
      <t>シク</t>
    </rPh>
    <rPh sb="6" eb="7">
      <t>グン</t>
    </rPh>
    <phoneticPr fontId="3"/>
  </si>
  <si>
    <t>町村</t>
    <rPh sb="0" eb="2">
      <t>チョウソン</t>
    </rPh>
    <phoneticPr fontId="3"/>
  </si>
  <si>
    <t>E-mail</t>
    <phoneticPr fontId="3"/>
  </si>
  <si>
    <t>大字・小字</t>
    <phoneticPr fontId="3"/>
  </si>
  <si>
    <t>電話番号は日中連絡が取れること
"－"（ﾊｲﾌﾝ）を使用し、左詰で記入</t>
    <phoneticPr fontId="3"/>
  </si>
  <si>
    <t>電話番号</t>
    <rPh sb="0" eb="4">
      <t>デンワバンゴウ</t>
    </rPh>
    <phoneticPr fontId="3"/>
  </si>
  <si>
    <t>〒</t>
    <phoneticPr fontId="3"/>
  </si>
  <si>
    <t>印</t>
    <phoneticPr fontId="3"/>
  </si>
  <si>
    <t>年</t>
    <rPh sb="0" eb="1">
      <t>ネン</t>
    </rPh>
    <phoneticPr fontId="3"/>
  </si>
  <si>
    <t>日</t>
    <rPh sb="0" eb="1">
      <t>ヒ</t>
    </rPh>
    <phoneticPr fontId="3"/>
  </si>
  <si>
    <t>月</t>
    <rPh sb="0" eb="1">
      <t>ツキ</t>
    </rPh>
    <phoneticPr fontId="3"/>
  </si>
  <si>
    <t>証明日</t>
    <rPh sb="0" eb="3">
      <t>ショウメイビ</t>
    </rPh>
    <phoneticPr fontId="3"/>
  </si>
  <si>
    <r>
      <t>雇用責任者氏名と</t>
    </r>
    <r>
      <rPr>
        <b/>
        <sz val="10"/>
        <color rgb="FFFF0000"/>
        <rFont val="游ゴシック"/>
        <family val="3"/>
        <charset val="128"/>
        <scheme val="minor"/>
      </rPr>
      <t>印</t>
    </r>
    <phoneticPr fontId="3"/>
  </si>
  <si>
    <t>勤　務　先　名</t>
    <phoneticPr fontId="3"/>
  </si>
  <si>
    <t>所属部課名・役職</t>
    <phoneticPr fontId="3"/>
  </si>
  <si>
    <t>勤 務 先 住 所</t>
    <phoneticPr fontId="3"/>
  </si>
  <si>
    <t>電話番号／FAX番号</t>
    <phoneticPr fontId="3"/>
  </si>
  <si>
    <r>
      <t>書類送付先指定</t>
    </r>
    <r>
      <rPr>
        <b/>
        <sz val="7"/>
        <color theme="0"/>
        <rFont val="游ゴシック"/>
        <family val="3"/>
        <charset val="128"/>
        <scheme val="minor"/>
      </rPr>
      <t>N</t>
    </r>
    <r>
      <rPr>
        <b/>
        <sz val="7"/>
        <color theme="1"/>
        <rFont val="游ゴシック"/>
        <family val="3"/>
        <charset val="128"/>
        <scheme val="minor"/>
      </rPr>
      <t xml:space="preserve">
自宅本人：1
勤務先本人：2
担当者：3</t>
    </r>
    <phoneticPr fontId="3"/>
  </si>
  <si>
    <t>私は、上記受験申請者の雇用責任者として、申請内容及び下記①、②の内容を証明します。
又、証明にあたり資格試験実施案内＜新規・再試＞に記載された内容に同意します。
①本受験申請書の記入内容の証明
②視力要求（近方視力・色覚）を満たしていることの証明（様式V-1に基づいて実施し、様式V-1原本を保管します。）</t>
    <phoneticPr fontId="3"/>
  </si>
  <si>
    <t>実技選択</t>
    <phoneticPr fontId="3"/>
  </si>
  <si>
    <t>ＵＴ</t>
    <phoneticPr fontId="3"/>
  </si>
  <si>
    <t>ＴＴ</t>
    <phoneticPr fontId="3"/>
  </si>
  <si>
    <t>1（持込み）</t>
    <phoneticPr fontId="3"/>
  </si>
  <si>
    <t>2（Gタイプ）</t>
    <phoneticPr fontId="3"/>
  </si>
  <si>
    <t>3（Rタイプ）</t>
    <phoneticPr fontId="3"/>
  </si>
  <si>
    <t>5（FLIR）</t>
    <phoneticPr fontId="3"/>
  </si>
  <si>
    <t>JIS Z 2305 非破壊試験技術者資格試験</t>
    <rPh sb="11" eb="16">
      <t>ヒハカイシケン</t>
    </rPh>
    <rPh sb="16" eb="21">
      <t>ギジュツシャシカク</t>
    </rPh>
    <rPh sb="21" eb="23">
      <t>シケン</t>
    </rPh>
    <phoneticPr fontId="3"/>
  </si>
  <si>
    <t>レベル１、レベル２用　新規受験申請書</t>
    <rPh sb="9" eb="10">
      <t>ヨウ</t>
    </rPh>
    <rPh sb="11" eb="13">
      <t>シンキ</t>
    </rPh>
    <rPh sb="13" eb="15">
      <t>ジュケン</t>
    </rPh>
    <rPh sb="15" eb="18">
      <t>シンセイショ</t>
    </rPh>
    <phoneticPr fontId="3"/>
  </si>
  <si>
    <t>私は、資格試験実施案内＜新規・再試＞に記載された内容に同意し受験申請を行います。</t>
    <rPh sb="0" eb="1">
      <t>ワタシ</t>
    </rPh>
    <rPh sb="3" eb="7">
      <t>シカクシケン</t>
    </rPh>
    <rPh sb="7" eb="9">
      <t>ジッシ</t>
    </rPh>
    <rPh sb="9" eb="11">
      <t>アンナイ</t>
    </rPh>
    <rPh sb="12" eb="14">
      <t>シンキ</t>
    </rPh>
    <rPh sb="15" eb="17">
      <t>サイシ</t>
    </rPh>
    <rPh sb="19" eb="21">
      <t>キサイ</t>
    </rPh>
    <rPh sb="24" eb="26">
      <t>ナイヨウ</t>
    </rPh>
    <rPh sb="27" eb="29">
      <t>ドウイ</t>
    </rPh>
    <rPh sb="30" eb="32">
      <t>ジュケン</t>
    </rPh>
    <rPh sb="32" eb="34">
      <t>シンセイ</t>
    </rPh>
    <rPh sb="35" eb="36">
      <t>オコナ</t>
    </rPh>
    <phoneticPr fontId="3"/>
  </si>
  <si>
    <t>正</t>
    <rPh sb="0" eb="1">
      <t>セイ</t>
    </rPh>
    <phoneticPr fontId="3"/>
  </si>
  <si>
    <t>副</t>
    <rPh sb="0" eb="1">
      <t>フク</t>
    </rPh>
    <phoneticPr fontId="3"/>
  </si>
  <si>
    <t>控</t>
    <rPh sb="0" eb="1">
      <t>ヒカ</t>
    </rPh>
    <phoneticPr fontId="3"/>
  </si>
  <si>
    <t>①JSNDI 提出用（原本）</t>
    <rPh sb="7" eb="10">
      <t>テイシュツヨウ</t>
    </rPh>
    <rPh sb="11" eb="13">
      <t>ゲンポン</t>
    </rPh>
    <phoneticPr fontId="3"/>
  </si>
  <si>
    <r>
      <t>②JSNDI 提出用</t>
    </r>
    <r>
      <rPr>
        <b/>
        <sz val="6"/>
        <rFont val="游ゴシック"/>
        <family val="3"/>
        <charset val="128"/>
        <scheme val="minor"/>
      </rPr>
      <t>正コピー</t>
    </r>
    <rPh sb="7" eb="10">
      <t>テイシュツヨウ</t>
    </rPh>
    <rPh sb="10" eb="11">
      <t>セイ</t>
    </rPh>
    <phoneticPr fontId="3"/>
  </si>
  <si>
    <t>③申請者 控え用正コピー</t>
    <rPh sb="1" eb="4">
      <t>シンセイシャ</t>
    </rPh>
    <rPh sb="5" eb="6">
      <t>ヒカ</t>
    </rPh>
    <rPh sb="7" eb="8">
      <t>ヨウ</t>
    </rPh>
    <rPh sb="8" eb="9">
      <t>セイ</t>
    </rPh>
    <phoneticPr fontId="3"/>
  </si>
  <si>
    <r>
      <t xml:space="preserve">＜写真貼付＞
</t>
    </r>
    <r>
      <rPr>
        <b/>
        <sz val="7"/>
        <color theme="1"/>
        <rFont val="游ゴシック"/>
        <family val="3"/>
        <charset val="128"/>
        <scheme val="minor"/>
      </rPr>
      <t>縦 30㎜×横 24㎜</t>
    </r>
    <rPh sb="1" eb="3">
      <t>シャシン</t>
    </rPh>
    <rPh sb="3" eb="5">
      <t>ハリツケ</t>
    </rPh>
    <phoneticPr fontId="3"/>
  </si>
  <si>
    <t xml:space="preserve"> 写真裏面に次を記載
　　・生年月日
　　・氏名</t>
    <rPh sb="1" eb="3">
      <t>シャシン</t>
    </rPh>
    <rPh sb="3" eb="5">
      <t>ウラメン</t>
    </rPh>
    <rPh sb="6" eb="7">
      <t>ツギ</t>
    </rPh>
    <rPh sb="8" eb="10">
      <t>キサイ</t>
    </rPh>
    <rPh sb="14" eb="18">
      <t>セイネンガッピ</t>
    </rPh>
    <rPh sb="22" eb="24">
      <t>シメイ</t>
    </rPh>
    <phoneticPr fontId="3"/>
  </si>
  <si>
    <t>6か月以内に撮影</t>
    <rPh sb="2" eb="3">
      <t>ゲツ</t>
    </rPh>
    <rPh sb="3" eb="5">
      <t>イナイ</t>
    </rPh>
    <rPh sb="6" eb="8">
      <t>サツエイ</t>
    </rPh>
    <phoneticPr fontId="3"/>
  </si>
  <si>
    <t>①受験申請書（本紙）
②受験票
③調査票</t>
    <phoneticPr fontId="3"/>
  </si>
  <si>
    <t>受験申請するＮＤＴ方法①のレベル２資格証明書の認証番号</t>
    <phoneticPr fontId="3"/>
  </si>
  <si>
    <t>レベル３資格</t>
    <phoneticPr fontId="3"/>
  </si>
  <si>
    <t>B</t>
    <phoneticPr fontId="3"/>
  </si>
  <si>
    <t>年</t>
    <rPh sb="0" eb="1">
      <t>ネン</t>
    </rPh>
    <phoneticPr fontId="3"/>
  </si>
  <si>
    <t>期</t>
    <rPh sb="0" eb="1">
      <t>キ</t>
    </rPh>
    <phoneticPr fontId="3"/>
  </si>
  <si>
    <t>まで</t>
    <phoneticPr fontId="3"/>
  </si>
  <si>
    <t>基礎試験合格番号</t>
    <rPh sb="0" eb="4">
      <t>キソシケン</t>
    </rPh>
    <rPh sb="4" eb="6">
      <t>ゴウカク</t>
    </rPh>
    <rPh sb="6" eb="8">
      <t>バンゴウ</t>
    </rPh>
    <phoneticPr fontId="3"/>
  </si>
  <si>
    <t>基礎試験合格有効期限（西暦年”春”又は”秋”）</t>
    <rPh sb="0" eb="4">
      <t>キソシケン</t>
    </rPh>
    <rPh sb="4" eb="6">
      <t>ゴウカク</t>
    </rPh>
    <rPh sb="6" eb="10">
      <t>ユウコウキゲン</t>
    </rPh>
    <rPh sb="11" eb="13">
      <t>セイレキ</t>
    </rPh>
    <rPh sb="13" eb="14">
      <t>ネン</t>
    </rPh>
    <rPh sb="15" eb="16">
      <t>ハル</t>
    </rPh>
    <rPh sb="17" eb="18">
      <t>マタ</t>
    </rPh>
    <rPh sb="20" eb="21">
      <t>アキ</t>
    </rPh>
    <phoneticPr fontId="3"/>
  </si>
  <si>
    <r>
      <rPr>
        <b/>
        <sz val="6"/>
        <color rgb="FFFF0000"/>
        <rFont val="游ゴシック"/>
        <family val="3"/>
        <charset val="128"/>
        <scheme val="minor"/>
      </rPr>
      <t>試験種別で「20」二次新規とした申請者は、</t>
    </r>
    <r>
      <rPr>
        <b/>
        <sz val="6"/>
        <color theme="1"/>
        <rFont val="游ゴシック"/>
        <family val="3"/>
        <charset val="128"/>
        <scheme val="minor"/>
      </rPr>
      <t>右記のＡ又はＢのいずれかを必ず記載すること。</t>
    </r>
    <rPh sb="0" eb="2">
      <t>シケン</t>
    </rPh>
    <rPh sb="2" eb="4">
      <t>シュベツ</t>
    </rPh>
    <rPh sb="9" eb="11">
      <t>ニジ</t>
    </rPh>
    <rPh sb="11" eb="13">
      <t>シンキ</t>
    </rPh>
    <rPh sb="16" eb="19">
      <t>シンセイシャ</t>
    </rPh>
    <rPh sb="21" eb="23">
      <t>ウキ</t>
    </rPh>
    <rPh sb="25" eb="26">
      <t>マタ</t>
    </rPh>
    <rPh sb="34" eb="35">
      <t>カナラ</t>
    </rPh>
    <rPh sb="36" eb="38">
      <t>キサイ</t>
    </rPh>
    <phoneticPr fontId="3"/>
  </si>
  <si>
    <r>
      <t>受験申請するＮＤＴ方法以外のレベル３資格（現在有効なもの）を任意にひとつ選択し認証番号を左記に記入する。</t>
    </r>
    <r>
      <rPr>
        <b/>
        <sz val="6"/>
        <color rgb="FFFF0000"/>
        <rFont val="游ゴシック"/>
        <family val="3"/>
        <charset val="128"/>
        <scheme val="minor"/>
      </rPr>
      <t>本書類の末尾に</t>
    </r>
    <r>
      <rPr>
        <b/>
        <u/>
        <sz val="6"/>
        <color rgb="FFFF0000"/>
        <rFont val="游ゴシック"/>
        <family val="3"/>
        <charset val="128"/>
        <scheme val="minor"/>
      </rPr>
      <t>選択したレベル３資格証のコピー（有効期限記載面のみ）を添付</t>
    </r>
    <r>
      <rPr>
        <b/>
        <sz val="6"/>
        <color theme="1"/>
        <rFont val="游ゴシック"/>
        <family val="3"/>
        <charset val="128"/>
        <scheme val="minor"/>
      </rPr>
      <t>する。</t>
    </r>
    <phoneticPr fontId="3"/>
  </si>
  <si>
    <r>
      <t>受験申請するNDT方法①のレベル２資格の認証番号を左記に記入し、本書類の末尾に現在有効な</t>
    </r>
    <r>
      <rPr>
        <b/>
        <u/>
        <sz val="6"/>
        <color rgb="FFFF0000"/>
        <rFont val="游ゴシック"/>
        <family val="3"/>
        <charset val="128"/>
        <scheme val="minor"/>
      </rPr>
      <t>レベル２の資格証明書のコピー（有効期限記載面のみ）を添付</t>
    </r>
    <r>
      <rPr>
        <b/>
        <sz val="6"/>
        <color theme="1"/>
        <rFont val="游ゴシック"/>
        <family val="3"/>
        <charset val="128"/>
        <scheme val="minor"/>
      </rPr>
      <t>する。</t>
    </r>
    <r>
      <rPr>
        <b/>
        <sz val="6"/>
        <color rgb="FFFF0000"/>
        <rFont val="游ゴシック"/>
        <family val="3"/>
        <charset val="128"/>
        <scheme val="minor"/>
      </rPr>
      <t>※レベル２資格を保有していないとレベル３の受験はできません。</t>
    </r>
    <phoneticPr fontId="3"/>
  </si>
  <si>
    <t>文字数制限  :</t>
    <rPh sb="0" eb="5">
      <t>モジスウセイゲン</t>
    </rPh>
    <phoneticPr fontId="3"/>
  </si>
  <si>
    <t>バージョン(レベル1、2)</t>
    <phoneticPr fontId="3"/>
  </si>
  <si>
    <t>青色の部分のみ入力してください</t>
    <rPh sb="0" eb="2">
      <t>アオイロ</t>
    </rPh>
    <rPh sb="3" eb="5">
      <t>ブブン</t>
    </rPh>
    <rPh sb="7" eb="9">
      <t>ニュウリョク</t>
    </rPh>
    <phoneticPr fontId="3"/>
  </si>
  <si>
    <t>入力時メッセージを追加。</t>
    <rPh sb="0" eb="3">
      <t>ニュウリョクジ</t>
    </rPh>
    <rPh sb="9" eb="11">
      <t>ツイカ</t>
    </rPh>
    <phoneticPr fontId="3"/>
  </si>
  <si>
    <t>6</t>
    <phoneticPr fontId="3"/>
  </si>
  <si>
    <t>4:NEC/Avio 製 H2630 受験</t>
    <phoneticPr fontId="3"/>
  </si>
  <si>
    <t>5:FLIR 製 SC620 受験"</t>
    <phoneticPr fontId="3"/>
  </si>
  <si>
    <t>6:持込み探傷器受験</t>
    <phoneticPr fontId="3"/>
  </si>
  <si>
    <t>４（NEC/Avio）</t>
    <phoneticPr fontId="3"/>
  </si>
  <si>
    <t>６（持込み）</t>
    <rPh sb="2" eb="3">
      <t>モ</t>
    </rPh>
    <rPh sb="3" eb="4">
      <t>コ</t>
    </rPh>
    <phoneticPr fontId="3"/>
  </si>
  <si>
    <t>【基礎試験合格有効期限ドロップダウン】</t>
    <rPh sb="1" eb="5">
      <t>キソシケン</t>
    </rPh>
    <rPh sb="5" eb="11">
      <t>ゴウカクユウコウキゲン</t>
    </rPh>
    <phoneticPr fontId="3"/>
  </si>
  <si>
    <t>追加</t>
    <rPh sb="0" eb="2">
      <t>ツイカ</t>
    </rPh>
    <phoneticPr fontId="3"/>
  </si>
  <si>
    <r>
      <rPr>
        <sz val="9"/>
        <color theme="4"/>
        <rFont val="游ゴシック"/>
        <family val="3"/>
        <charset val="128"/>
        <scheme val="minor"/>
      </rPr>
      <t>規則："=YEAR(TODAY())"を使い、今年から5年間をプルダウン形式。</t>
    </r>
    <r>
      <rPr>
        <sz val="9"/>
        <color theme="1"/>
        <rFont val="游ゴシック"/>
        <family val="3"/>
        <charset val="128"/>
        <scheme val="minor"/>
      </rPr>
      <t>当年より前はエラー　→OK　、</t>
    </r>
    <r>
      <rPr>
        <sz val="9"/>
        <color rgb="FFFF0000"/>
        <rFont val="游ゴシック"/>
        <family val="3"/>
        <charset val="128"/>
        <scheme val="minor"/>
      </rPr>
      <t>ＭＡＸ年はいつまで可能？→受験年期より起算して５年</t>
    </r>
    <rPh sb="0" eb="2">
      <t>キソク</t>
    </rPh>
    <rPh sb="20" eb="21">
      <t>ツカ</t>
    </rPh>
    <rPh sb="23" eb="25">
      <t>コトシ</t>
    </rPh>
    <rPh sb="28" eb="30">
      <t>ネンカン</t>
    </rPh>
    <rPh sb="36" eb="38">
      <t>ケイシキ</t>
    </rPh>
    <rPh sb="39" eb="41">
      <t>トウネン</t>
    </rPh>
    <rPh sb="43" eb="44">
      <t>マエ</t>
    </rPh>
    <rPh sb="57" eb="58">
      <t>ネン</t>
    </rPh>
    <rPh sb="63" eb="65">
      <t>カノウ</t>
    </rPh>
    <rPh sb="67" eb="69">
      <t>ジュケン</t>
    </rPh>
    <rPh sb="69" eb="70">
      <t>ネン</t>
    </rPh>
    <rPh sb="70" eb="71">
      <t>キ</t>
    </rPh>
    <rPh sb="73" eb="75">
      <t>キサン</t>
    </rPh>
    <rPh sb="78" eb="79">
      <t>ネン</t>
    </rPh>
    <phoneticPr fontId="3"/>
  </si>
  <si>
    <t>追加</t>
    <rPh sb="0" eb="2">
      <t>ツイカ</t>
    </rPh>
    <phoneticPr fontId="3"/>
  </si>
  <si>
    <t>TT持ち込み</t>
    <rPh sb="2" eb="3">
      <t>モ</t>
    </rPh>
    <rPh sb="4" eb="5">
      <t>コ</t>
    </rPh>
    <phoneticPr fontId="3"/>
  </si>
  <si>
    <r>
      <rPr>
        <sz val="9"/>
        <color theme="4"/>
        <rFont val="游ゴシック"/>
        <family val="3"/>
        <charset val="128"/>
        <scheme val="minor"/>
      </rPr>
      <t>TT持ち込み追加(sheet1参照)。</t>
    </r>
    <r>
      <rPr>
        <sz val="9"/>
        <color theme="1"/>
        <rFont val="游ゴシック"/>
        <family val="3"/>
        <charset val="128"/>
        <scheme val="minor"/>
      </rPr>
      <t>　"=IF(OR(AND($E$7="レベル１",LEFTB($E$9,3)="UT1"),AND($E$7="レベル２",LEFTB($E$9,3)="UT2"),AND($E$7="レベル１",LEFTB($E$9,3)="TT1"),AND($E$7="レベル２",LEFTB($E$9,3)="TT2")),INDIRECT($E$9))"</t>
    </r>
    <rPh sb="2" eb="3">
      <t>モ</t>
    </rPh>
    <rPh sb="4" eb="5">
      <t>コ</t>
    </rPh>
    <rPh sb="6" eb="8">
      <t>ツイカ</t>
    </rPh>
    <rPh sb="15" eb="17">
      <t>サンショウ</t>
    </rPh>
    <phoneticPr fontId="3"/>
  </si>
  <si>
    <r>
      <rPr>
        <sz val="9"/>
        <color theme="4"/>
        <rFont val="游ゴシック"/>
        <family val="3"/>
        <charset val="128"/>
        <scheme val="minor"/>
      </rPr>
      <t>規則：訓練期間内の時間のみ入力可。日本語入力無効。入力時メッセージとエラーメッセージ追加。"=DATEDIF(E16,E17+1,"d")*24"　</t>
    </r>
    <r>
      <rPr>
        <sz val="9"/>
        <color theme="1"/>
        <rFont val="游ゴシック"/>
        <family val="3"/>
        <charset val="128"/>
        <scheme val="minor"/>
      </rPr>
      <t>"=IF(OR(LEFTB($E$10,1)="1",LEFTB($E$10,1)="2",LEFTB($E$10,1)="3",LEFTB($E$10,1)="4",LEFTB($E$10,1)="5"),"ERROR","")"</t>
    </r>
    <rPh sb="0" eb="2">
      <t>キソク</t>
    </rPh>
    <rPh sb="3" eb="7">
      <t>クンレンキカン</t>
    </rPh>
    <rPh sb="7" eb="8">
      <t>ナイ</t>
    </rPh>
    <rPh sb="9" eb="11">
      <t>ジカン</t>
    </rPh>
    <rPh sb="13" eb="16">
      <t>ニュウリョクカ</t>
    </rPh>
    <rPh sb="17" eb="24">
      <t>ニホンゴニュウリョクムコウ</t>
    </rPh>
    <rPh sb="25" eb="28">
      <t>ニュウリョクジ</t>
    </rPh>
    <rPh sb="42" eb="44">
      <t>ツイカ</t>
    </rPh>
    <phoneticPr fontId="3"/>
  </si>
  <si>
    <t>希望：parameterシートをなくしてtodayによって自動記入</t>
    <rPh sb="0" eb="2">
      <t>キボウ</t>
    </rPh>
    <rPh sb="29" eb="31">
      <t>ジドウ</t>
    </rPh>
    <rPh sb="31" eb="33">
      <t>キニュウ</t>
    </rPh>
    <phoneticPr fontId="3"/>
  </si>
  <si>
    <t>日本語入力無効。</t>
    <rPh sb="0" eb="3">
      <t>ニホンゴ</t>
    </rPh>
    <rPh sb="3" eb="7">
      <t>ニュウリョクムコウ</t>
    </rPh>
    <phoneticPr fontId="3"/>
  </si>
  <si>
    <r>
      <rPr>
        <sz val="9"/>
        <color theme="4"/>
        <rFont val="游ゴシック"/>
        <family val="3"/>
        <charset val="128"/>
        <scheme val="minor"/>
      </rPr>
      <t>規則：数字とスラッシュのみ10文字以内today以降の日付のみ入力可。日本語入力無効。入力時メッセージとエラーメッセージ追加。"=AND(E3&gt;=TODAY(), LEN(E3)&lt;=10, SUMPRODUCT(--ISERROR(FIND(MID(E3,ROW(INDIRECT("1:"&amp;LEN(E3))),1),"0123456789/"))) = 0)"</t>
    </r>
    <r>
      <rPr>
        <sz val="9"/>
        <color theme="1"/>
        <rFont val="游ゴシック"/>
        <family val="3"/>
        <charset val="128"/>
        <scheme val="minor"/>
      </rPr>
      <t>春の場合、1年前の12月はOK、</t>
    </r>
    <r>
      <rPr>
        <b/>
        <sz val="9"/>
        <color rgb="FFFF0000"/>
        <rFont val="游ゴシック"/>
        <family val="3"/>
        <charset val="128"/>
        <scheme val="minor"/>
      </rPr>
      <t>申請可能期間(parameter)を過ぎた場合はERROR（未対応）　</t>
    </r>
    <r>
      <rPr>
        <b/>
        <sz val="9"/>
        <rFont val="游ゴシック"/>
        <family val="3"/>
        <charset val="128"/>
        <scheme val="minor"/>
      </rPr>
      <t>←印刷後に申請日の記入もあり得るのでCheck機能は解除している</t>
    </r>
    <rPh sb="0" eb="2">
      <t>キソク</t>
    </rPh>
    <rPh sb="3" eb="5">
      <t>スウジ</t>
    </rPh>
    <rPh sb="15" eb="19">
      <t>モジイナイ</t>
    </rPh>
    <rPh sb="24" eb="26">
      <t>イコウ</t>
    </rPh>
    <rPh sb="27" eb="29">
      <t>ヒヅケ</t>
    </rPh>
    <rPh sb="31" eb="33">
      <t>ニュウリョク</t>
    </rPh>
    <rPh sb="33" eb="34">
      <t>カ</t>
    </rPh>
    <rPh sb="35" eb="38">
      <t>ニホンゴ</t>
    </rPh>
    <rPh sb="38" eb="42">
      <t>ニュウリョクムコウ</t>
    </rPh>
    <rPh sb="43" eb="45">
      <t>ニュウリョク</t>
    </rPh>
    <rPh sb="45" eb="46">
      <t>ジ</t>
    </rPh>
    <rPh sb="60" eb="62">
      <t>ツイカ</t>
    </rPh>
    <rPh sb="181" eb="182">
      <t>ハル</t>
    </rPh>
    <rPh sb="183" eb="185">
      <t>バアイ</t>
    </rPh>
    <rPh sb="187" eb="188">
      <t>ネン</t>
    </rPh>
    <rPh sb="188" eb="189">
      <t>マエ</t>
    </rPh>
    <rPh sb="192" eb="193">
      <t>ガツ</t>
    </rPh>
    <rPh sb="197" eb="199">
      <t>シンセイ</t>
    </rPh>
    <rPh sb="199" eb="201">
      <t>カノウ</t>
    </rPh>
    <rPh sb="201" eb="203">
      <t>キカン</t>
    </rPh>
    <rPh sb="215" eb="216">
      <t>ス</t>
    </rPh>
    <rPh sb="218" eb="220">
      <t>バアイ</t>
    </rPh>
    <rPh sb="227" eb="230">
      <t>ミタイオウ</t>
    </rPh>
    <rPh sb="233" eb="235">
      <t>インサツ</t>
    </rPh>
    <rPh sb="235" eb="236">
      <t>ゴ</t>
    </rPh>
    <rPh sb="237" eb="240">
      <t>シンセイビ</t>
    </rPh>
    <rPh sb="241" eb="243">
      <t>キニュウ</t>
    </rPh>
    <rPh sb="246" eb="247">
      <t>エ</t>
    </rPh>
    <rPh sb="255" eb="257">
      <t>キノウ</t>
    </rPh>
    <rPh sb="258" eb="260">
      <t>カイジョ</t>
    </rPh>
    <phoneticPr fontId="3"/>
  </si>
  <si>
    <t>規則：数字とスラッシュのみ10字以内。日本語入力無効。"=AND(LEN(E37)&lt;=10, SUMPRODUCT(--ISERROR(FIND(MID(E37,ROW(INDIRECT("1:"&amp;LEN(E37))),1),"0123456789/"))) = 0)"</t>
    <rPh sb="0" eb="2">
      <t>キソク</t>
    </rPh>
    <rPh sb="3" eb="5">
      <t>スウジ</t>
    </rPh>
    <rPh sb="15" eb="16">
      <t>ジ</t>
    </rPh>
    <rPh sb="16" eb="18">
      <t>イナイ</t>
    </rPh>
    <rPh sb="19" eb="26">
      <t>ニホンゴニュウリョクムコウ</t>
    </rPh>
    <phoneticPr fontId="3"/>
  </si>
  <si>
    <t>規則：８ケタの数字のみ入力可。日本語入力無効。入力時メッセージとエラーメッセージ追加。"=AND(LEN(F19)=8, SUMPRODUCT(--ISERROR(FIND(MID(F19,ROW(INDIRECT("1:"&amp;LEN(F19))),1),"0123456789"))) = 0)"</t>
    <rPh sb="0" eb="2">
      <t>キソク</t>
    </rPh>
    <rPh sb="7" eb="9">
      <t>スウジ</t>
    </rPh>
    <rPh sb="11" eb="13">
      <t>ニュウリョク</t>
    </rPh>
    <rPh sb="13" eb="14">
      <t>カ</t>
    </rPh>
    <rPh sb="18" eb="20">
      <t>ニュウリョク</t>
    </rPh>
    <rPh sb="23" eb="26">
      <t>ニュウリョクジ</t>
    </rPh>
    <rPh sb="40" eb="42">
      <t>ツイカ</t>
    </rPh>
    <phoneticPr fontId="3"/>
  </si>
  <si>
    <r>
      <rPr>
        <sz val="9"/>
        <color theme="4"/>
        <rFont val="游ゴシック"/>
        <family val="3"/>
        <charset val="128"/>
        <scheme val="minor"/>
      </rPr>
      <t>規則：9ケタの数字のみ入力可。日本語入力無効。エラーメッセージ追加。"=AND(LEN(F21)=9, SUMPRODUCT(--ISERROR(FIND(MID(F21,ROW(INDIRECT("1:"&amp;LEN(F21))),1),"0123456789"))) = 0)"</t>
    </r>
    <r>
      <rPr>
        <sz val="9"/>
        <color theme="1"/>
        <rFont val="游ゴシック"/>
        <family val="3"/>
        <charset val="128"/>
        <scheme val="minor"/>
      </rPr>
      <t>　FALSE対応が出来ていない　→ＯＫ</t>
    </r>
    <rPh sb="0" eb="2">
      <t>キソク</t>
    </rPh>
    <rPh sb="7" eb="9">
      <t>スウジ</t>
    </rPh>
    <rPh sb="11" eb="13">
      <t>ニュウリョク</t>
    </rPh>
    <rPh sb="13" eb="14">
      <t>カ</t>
    </rPh>
    <rPh sb="15" eb="22">
      <t>ニホンゴニュウリョクムコウ</t>
    </rPh>
    <rPh sb="31" eb="33">
      <t>ツイカ</t>
    </rPh>
    <phoneticPr fontId="3"/>
  </si>
  <si>
    <r>
      <rPr>
        <sz val="9"/>
        <color theme="4"/>
        <rFont val="游ゴシック"/>
        <family val="3"/>
        <charset val="128"/>
        <scheme val="minor"/>
      </rPr>
      <t>規則：9ケタの数字のみ入力可。日本語入力無効。エラーメッセージ追加。"=AND(LEN(F24)=8, SUMPRODUCT(--ISERROR(FIND(MID(F24,ROW(INDIRECT("1:"&amp;LEN(F24))),1),"0123456789"))) = 0)"　</t>
    </r>
    <r>
      <rPr>
        <sz val="9"/>
        <color theme="1"/>
        <rFont val="游ゴシック"/>
        <family val="3"/>
        <charset val="128"/>
        <scheme val="minor"/>
      </rPr>
      <t>FALSE対応が出来ていない　→ＯＫ</t>
    </r>
    <phoneticPr fontId="3"/>
  </si>
  <si>
    <r>
      <rPr>
        <sz val="9"/>
        <color theme="4"/>
        <rFont val="游ゴシック"/>
        <family val="3"/>
        <charset val="128"/>
        <scheme val="minor"/>
      </rPr>
      <t>規則：訓練終了日以降の日付のみ数字10字以内で入力可能。エラーメッセージ追加。"=AND(E66&gt;=E17, LEN(E17)&lt;=10, SUMPRODUCT(--ISERROR(FIND(MID(E66,ROW(INDIRECT("1:"&amp;LEN(E66))),1),"0123456789/"))) = 0)"</t>
    </r>
    <r>
      <rPr>
        <sz val="9"/>
        <color theme="1"/>
        <rFont val="游ゴシック"/>
        <family val="3"/>
        <charset val="128"/>
        <scheme val="minor"/>
      </rPr>
      <t>　申請書提出日=SPの時はまだエラーにしない</t>
    </r>
    <rPh sb="0" eb="2">
      <t>キソク</t>
    </rPh>
    <rPh sb="3" eb="5">
      <t>クンレン</t>
    </rPh>
    <rPh sb="5" eb="10">
      <t>シュウリョウビイコウ</t>
    </rPh>
    <rPh sb="11" eb="13">
      <t>ヒヅケ</t>
    </rPh>
    <rPh sb="15" eb="17">
      <t>スウジ</t>
    </rPh>
    <rPh sb="20" eb="22">
      <t>イナイ</t>
    </rPh>
    <rPh sb="23" eb="27">
      <t>ニュウリョクカノウ</t>
    </rPh>
    <rPh sb="36" eb="38">
      <t>ツイカ</t>
    </rPh>
    <rPh sb="168" eb="169">
      <t>トキ</t>
    </rPh>
    <phoneticPr fontId="3"/>
  </si>
  <si>
    <t>受付期間(yyyy/mm/dd)</t>
    <rPh sb="0" eb="2">
      <t>ウケツケ</t>
    </rPh>
    <rPh sb="2" eb="4">
      <t>キカン</t>
    </rPh>
    <phoneticPr fontId="3"/>
  </si>
  <si>
    <t>6:持込み探傷器受験</t>
  </si>
  <si>
    <t>送付先指定で2:勤務先本人を選んだときのみ必須項目。それ以外は任意項目、28を未入力時には空白、E47に何か入力されたら空白。</t>
    <rPh sb="0" eb="5">
      <t>ソウフサキシテイ</t>
    </rPh>
    <rPh sb="8" eb="13">
      <t>キンムサキホンニン</t>
    </rPh>
    <rPh sb="14" eb="15">
      <t>エラ</t>
    </rPh>
    <rPh sb="21" eb="25">
      <t>ヒッスコウモク</t>
    </rPh>
    <rPh sb="28" eb="30">
      <t>イガイ</t>
    </rPh>
    <rPh sb="31" eb="35">
      <t>ニンイコウモク</t>
    </rPh>
    <rPh sb="39" eb="43">
      <t>ミニュウリョクジ</t>
    </rPh>
    <rPh sb="45" eb="47">
      <t>クウハク</t>
    </rPh>
    <rPh sb="52" eb="53">
      <t>ナニ</t>
    </rPh>
    <rPh sb="54" eb="56">
      <t>ニュウリョク</t>
    </rPh>
    <rPh sb="60" eb="62">
      <t>クウハク</t>
    </rPh>
    <phoneticPr fontId="3"/>
  </si>
  <si>
    <t>規則：8ケタの数字のみ入力可。日本語入力無効。エラーメッセージ追加。 "=AND(LEN(F28)=8, SUMPRODUCT(--ISERROR(FIND(MID(F28,ROW(INDIRECT("1:"&amp;LEN(F28))),1),"0123456789"))) = 0)"</t>
    <rPh sb="0" eb="2">
      <t>キソク</t>
    </rPh>
    <rPh sb="7" eb="9">
      <t>スウジ</t>
    </rPh>
    <rPh sb="11" eb="14">
      <t>ニュウリョクカ</t>
    </rPh>
    <rPh sb="15" eb="22">
      <t>ニホンゴニュウリョクムコウ</t>
    </rPh>
    <rPh sb="31" eb="33">
      <t>ツイカ</t>
    </rPh>
    <phoneticPr fontId="3"/>
  </si>
  <si>
    <t>規則：20文字以下。入力時メッセージを追加。</t>
    <rPh sb="0" eb="2">
      <t>キソク</t>
    </rPh>
    <rPh sb="5" eb="9">
      <t>モジイカ</t>
    </rPh>
    <rPh sb="10" eb="13">
      <t>ニュウリョクジ</t>
    </rPh>
    <rPh sb="19" eb="21">
      <t>ツイカ</t>
    </rPh>
    <phoneticPr fontId="3"/>
  </si>
  <si>
    <r>
      <t>大文字変換　</t>
    </r>
    <r>
      <rPr>
        <sz val="9"/>
        <color theme="4"/>
        <rFont val="游ゴシック"/>
        <family val="3"/>
        <charset val="128"/>
        <scheme val="minor"/>
      </rPr>
      <t>20文</t>
    </r>
    <r>
      <rPr>
        <sz val="9"/>
        <color theme="8"/>
        <rFont val="游ゴシック"/>
        <family val="3"/>
        <charset val="128"/>
        <scheme val="minor"/>
      </rPr>
      <t>字以内の英字に制限"=AND(LEN(E34)&lt;=20, SUMPRODUCT(--ISERROR(FIND(MID(E34,ROW(INDIRECT("1:"&amp;LEN(E34))),1),"ABCDEFGHIJKLMNOPQRSTUVWXYZabcdefghijklmnopqrstuvwxyz"))) = 0)"</t>
    </r>
    <rPh sb="0" eb="3">
      <t>オオモジ</t>
    </rPh>
    <rPh sb="3" eb="5">
      <t>ヘンカン</t>
    </rPh>
    <phoneticPr fontId="3"/>
  </si>
  <si>
    <r>
      <t>大文字変換　</t>
    </r>
    <r>
      <rPr>
        <sz val="9"/>
        <color theme="4"/>
        <rFont val="游ゴシック"/>
        <family val="3"/>
        <charset val="128"/>
        <scheme val="minor"/>
      </rPr>
      <t>20文字以</t>
    </r>
    <r>
      <rPr>
        <sz val="9"/>
        <color theme="8"/>
        <rFont val="游ゴシック"/>
        <family val="3"/>
        <charset val="128"/>
        <scheme val="minor"/>
      </rPr>
      <t>内の英字に制限"=AND(LEN(E35)&lt;=20, SUMPRODUCT(--ISERROR(FIND(MID(E35,ROW(INDIRECT("1:"&amp;LEN(E35))),1),"ABCDEFGHIJKLMNOPQRSTUVWXYZabcdefghijklmnopqrstuvwxyz"))) = 0)"</t>
    </r>
    <rPh sb="0" eb="3">
      <t>オオモジ</t>
    </rPh>
    <rPh sb="3" eb="5">
      <t>ヘンカン</t>
    </rPh>
    <rPh sb="8" eb="10">
      <t>モジ</t>
    </rPh>
    <rPh sb="10" eb="12">
      <t>イナイ</t>
    </rPh>
    <rPh sb="13" eb="15">
      <t>エイジ</t>
    </rPh>
    <rPh sb="16" eb="18">
      <t>セイゲン</t>
    </rPh>
    <phoneticPr fontId="3"/>
  </si>
  <si>
    <t>規則：20文字以下。送付先指定でどれを選んでも任意項目。</t>
    <rPh sb="0" eb="2">
      <t>キソク</t>
    </rPh>
    <rPh sb="5" eb="7">
      <t>モジ</t>
    </rPh>
    <rPh sb="7" eb="9">
      <t>イカ</t>
    </rPh>
    <rPh sb="10" eb="15">
      <t>ソウフサキシテイ</t>
    </rPh>
    <rPh sb="19" eb="20">
      <t>エラ</t>
    </rPh>
    <rPh sb="23" eb="27">
      <t>ニンイコウモク</t>
    </rPh>
    <phoneticPr fontId="3"/>
  </si>
  <si>
    <t>規則：半角を禁止し5文字以内。エラーメッセージ追加。　"=AND(LEN(E30)&lt;=5, SUMPRODUCT(--ISNUMBER(FIND(MID(E30,ROW(INDIRECT("1:"&amp;LEN(E30))),1),"0123456789ｱｲｳｴｵｶｷｸｹｺｻｼｽｾｿﾀﾁﾂﾃﾄﾅﾆﾇﾈﾉﾊﾋﾌﾍﾎﾏﾐﾑﾒﾓﾔﾕﾖﾗﾘﾙﾚﾛﾜｦﾝｧｨｩｪｫｬｭｮｯｰﾞﾟ")))=0)
"</t>
    <rPh sb="0" eb="2">
      <t>キソク</t>
    </rPh>
    <rPh sb="3" eb="5">
      <t>ハンカク</t>
    </rPh>
    <rPh sb="6" eb="8">
      <t>キンシ</t>
    </rPh>
    <rPh sb="10" eb="12">
      <t>モジ</t>
    </rPh>
    <rPh sb="12" eb="14">
      <t>イナイ</t>
    </rPh>
    <rPh sb="23" eb="25">
      <t>ツイカ</t>
    </rPh>
    <phoneticPr fontId="3"/>
  </si>
  <si>
    <t>規則：半角を禁止し5文字以内。エラーメッセージ追加。　"=AND(LEN(E31)&lt;=5, SUMPRODUCT(--ISNUMBER(FIND(MID(E31,ROW(INDIRECT("1:"&amp;LEN(E31))),1),"0123456789ｱｲｳｴｵｶｷｸｹｺｻｼｽｾｿﾀﾁﾂﾃﾄﾅﾆﾇﾈﾉﾊﾋﾌﾍﾎﾏﾐﾑﾒﾓﾔﾕﾖﾗﾘﾙﾚﾛﾜｦﾝｧｨｩｪｫｬｭｮｯｰﾞﾟ")))=0)
"</t>
    <rPh sb="0" eb="2">
      <t>キソク</t>
    </rPh>
    <rPh sb="3" eb="5">
      <t>ハンカク</t>
    </rPh>
    <rPh sb="6" eb="8">
      <t>キンシ</t>
    </rPh>
    <rPh sb="10" eb="12">
      <t>モジ</t>
    </rPh>
    <rPh sb="12" eb="14">
      <t>イナイ</t>
    </rPh>
    <rPh sb="23" eb="25">
      <t>ツイカ</t>
    </rPh>
    <phoneticPr fontId="3"/>
  </si>
  <si>
    <r>
      <t>規則：半角禁止10文字以下。</t>
    </r>
    <r>
      <rPr>
        <sz val="9"/>
        <color theme="7"/>
        <rFont val="游ゴシック"/>
        <family val="3"/>
        <charset val="128"/>
        <scheme val="minor"/>
      </rPr>
      <t>検討：1マス形式ではないため、文字数を増やしてもよい？</t>
    </r>
    <rPh sb="0" eb="2">
      <t>キソク</t>
    </rPh>
    <rPh sb="3" eb="5">
      <t>ハンカク</t>
    </rPh>
    <rPh sb="5" eb="7">
      <t>キンシ</t>
    </rPh>
    <rPh sb="9" eb="11">
      <t>モジ</t>
    </rPh>
    <rPh sb="11" eb="13">
      <t>イカ</t>
    </rPh>
    <rPh sb="14" eb="16">
      <t>ケントウ</t>
    </rPh>
    <rPh sb="20" eb="22">
      <t>ケイシキ</t>
    </rPh>
    <rPh sb="29" eb="32">
      <t>モジスウ</t>
    </rPh>
    <rPh sb="33" eb="34">
      <t>フ</t>
    </rPh>
    <phoneticPr fontId="3"/>
  </si>
  <si>
    <t>規則：数字とﾊｲﾌﾝのみ13ｹﾀ以下のみ入力可。エラーメッセージ・入力時メッセージ追加。日本語入力無効。　"=AND(LEN(E59)&gt;=13, SUMPRODUCT(--ISERROR(FIND(MID(E59,ROW(INDIRECT("1:"&amp;LEN(E59))),1),"0123456789-"))) = 0)"</t>
    <rPh sb="0" eb="2">
      <t>キソク</t>
    </rPh>
    <rPh sb="3" eb="5">
      <t>スウジ</t>
    </rPh>
    <rPh sb="16" eb="18">
      <t>イカ</t>
    </rPh>
    <rPh sb="20" eb="23">
      <t>ニュウリョクカ</t>
    </rPh>
    <rPh sb="33" eb="36">
      <t>ニュウリョクジ</t>
    </rPh>
    <rPh sb="41" eb="43">
      <t>ツイカ</t>
    </rPh>
    <rPh sb="44" eb="51">
      <t>ニホンゴニュウリョクムコウ</t>
    </rPh>
    <phoneticPr fontId="3"/>
  </si>
  <si>
    <t>規則：数字とﾊｲﾌﾝのみ13ｹﾀ以下のみ入力可。エラーメッセージ・入力時メッセージ追加。日本語入力無効。　"=AND(LEN(E58)&gt;=13, SUMPRODUCT(--ISERROR(FIND(MID(E58,ROW(INDIRECT("1:"&amp;LEN(E58))),1),"0123456789-"))) = 0)"</t>
    <rPh sb="0" eb="2">
      <t>キソク</t>
    </rPh>
    <rPh sb="3" eb="5">
      <t>スウジ</t>
    </rPh>
    <rPh sb="16" eb="18">
      <t>イカ</t>
    </rPh>
    <rPh sb="20" eb="23">
      <t>ニュウリョクカ</t>
    </rPh>
    <rPh sb="33" eb="36">
      <t>ニュウリョクジ</t>
    </rPh>
    <rPh sb="41" eb="43">
      <t>ツイカ</t>
    </rPh>
    <rPh sb="44" eb="51">
      <t>ニホンゴニュウリョクムコウ</t>
    </rPh>
    <phoneticPr fontId="3"/>
  </si>
  <si>
    <t>規則：数字とﾊｲﾌﾝのみ13ｹﾀ以下のみ入力可。エラーメッセージ・入力時メッセージ追加。日本語入力無効。　"=AND(LEN(E70)=&gt;13, SUMPRODUCT(--ISERROR(FIND(MID(E70,ROW(INDIRECT("1:"&amp;LEN(E70))),1),"0123456789-"))) = 0)"</t>
    <rPh sb="0" eb="2">
      <t>キソク</t>
    </rPh>
    <rPh sb="3" eb="5">
      <t>スウジ</t>
    </rPh>
    <rPh sb="16" eb="18">
      <t>イカ</t>
    </rPh>
    <rPh sb="20" eb="23">
      <t>ニュウリョクカ</t>
    </rPh>
    <rPh sb="33" eb="36">
      <t>ニュウリョクジ</t>
    </rPh>
    <rPh sb="41" eb="43">
      <t>ツイカ</t>
    </rPh>
    <rPh sb="44" eb="51">
      <t>ニホンゴニュウリョクムコウ</t>
    </rPh>
    <phoneticPr fontId="3"/>
  </si>
  <si>
    <t>規則：数字とﾊｲﾌﾝのみ13ケタのみ入力可。日本語入力無効。　"=AND(LEN(E40)&gt;=13, SUMPRODUCT(--ISERROR(FIND(MID(E40,ROW(INDIRECT("1:"&amp;LEN(E40))),1),"0123456789-"))) = 0)"</t>
    <rPh sb="0" eb="2">
      <t>キソク</t>
    </rPh>
    <rPh sb="3" eb="5">
      <t>スウジ</t>
    </rPh>
    <rPh sb="18" eb="20">
      <t>ニュウリョク</t>
    </rPh>
    <rPh sb="20" eb="21">
      <t>カ</t>
    </rPh>
    <rPh sb="22" eb="25">
      <t>ニホンゴ</t>
    </rPh>
    <rPh sb="25" eb="27">
      <t>ニュウリョク</t>
    </rPh>
    <rPh sb="27" eb="29">
      <t>ムコウ</t>
    </rPh>
    <phoneticPr fontId="3"/>
  </si>
  <si>
    <r>
      <rPr>
        <sz val="9"/>
        <color theme="4"/>
        <rFont val="游ゴシック"/>
        <family val="3"/>
        <charset val="128"/>
        <scheme val="minor"/>
      </rPr>
      <t>TT3追加。</t>
    </r>
    <r>
      <rPr>
        <sz val="9"/>
        <color theme="1"/>
        <rFont val="游ゴシック"/>
        <family val="3"/>
        <charset val="128"/>
        <scheme val="minor"/>
      </rPr>
      <t>　”=INDIRECT($H$9)”</t>
    </r>
    <rPh sb="3" eb="5">
      <t>ツイカ</t>
    </rPh>
    <phoneticPr fontId="3"/>
  </si>
  <si>
    <t>”=INDIRECT($H$8)”</t>
    <phoneticPr fontId="3"/>
  </si>
  <si>
    <t>【入力パラメータ】</t>
    <rPh sb="1" eb="3">
      <t>ニュウリョク</t>
    </rPh>
    <phoneticPr fontId="3"/>
  </si>
  <si>
    <t>　証明日（yyyy/mm/dd）</t>
    <rPh sb="1" eb="4">
      <t>ショウメイビ</t>
    </rPh>
    <phoneticPr fontId="3"/>
  </si>
  <si>
    <r>
      <rPr>
        <sz val="9"/>
        <color theme="7"/>
        <rFont val="游ゴシック"/>
        <family val="3"/>
        <charset val="128"/>
        <scheme val="minor"/>
      </rPr>
      <t>問題：予測変換されて使いづらい場合がある。</t>
    </r>
    <r>
      <rPr>
        <sz val="9"/>
        <color theme="8"/>
        <rFont val="游ゴシック"/>
        <family val="3"/>
        <charset val="128"/>
        <scheme val="minor"/>
      </rPr>
      <t>規則：全角カナのみ20文字以内入力可。全角カナ入力。work作業エリアにて全角カナを半角カナに変換。　"=AND(LEN(E32)&lt;=20, SUMPRODUCT(--ISERROR(FIND(MID(E32,ROW(INDIRECT("1:"&amp;LEN(E32))),1),"アイウエオカキクケコサシスセソタチツテトナニヌネノハヒフヘホマミムメモヤユヨラリルレロワヲンァィゥェォャュョッーガギグゲゴザジズゼゾダヂヅデドバビブベボ"))) = 0)"</t>
    </r>
    <rPh sb="0" eb="2">
      <t>モンダイ</t>
    </rPh>
    <rPh sb="3" eb="7">
      <t>ヨソクヘンカン</t>
    </rPh>
    <rPh sb="10" eb="11">
      <t>ツカ</t>
    </rPh>
    <rPh sb="15" eb="17">
      <t>バアイ</t>
    </rPh>
    <phoneticPr fontId="3"/>
  </si>
  <si>
    <r>
      <rPr>
        <sz val="9"/>
        <color theme="7"/>
        <rFont val="游ゴシック"/>
        <family val="3"/>
        <charset val="128"/>
        <scheme val="minor"/>
      </rPr>
      <t>問題：予測変換されて使いづらい場合がある</t>
    </r>
    <r>
      <rPr>
        <sz val="9"/>
        <color theme="8"/>
        <rFont val="游ゴシック"/>
        <family val="3"/>
        <charset val="128"/>
        <scheme val="minor"/>
      </rPr>
      <t>。規則：全角カナのみ20文字以内入力可。全角カナ入力。work作業エリアにて全角カナを半角カナに変換。　"=AND(LEN(E33)&lt;=20, SUMPRODUCT(--ISERROR(FIND(MID(E33,ROW(INDIRECT("1:"&amp;LEN(E33))),1),"アイウエオカキクケコサシスセソタチツテトナニヌネノハヒフヘホマミムメモヤユヨラリルレロワヲンァィゥェォャュョッーガギグゲゴザジズゼゾダヂヅデドバビブベボ"))) = 0)"</t>
    </r>
    <phoneticPr fontId="3"/>
  </si>
  <si>
    <t>規則：全角カナのみ10文字以内入力可。全角カナ入力。work作業エリアにて全角カナを半角カナに変換。　"=AND(LEN(E39)&lt;=40, SUMPRODUCT(--ISERROR(FIND(MID(E39,ROW(INDIRECT("1:"&amp;LEN(E39))),1),"アイウエオカキクケコサシスセソタチツテトナニヌネノハヒフヘホマミムメモヤユヨラリルレロワヲンァィゥェォャュョッーガギグゲゴザジズゼゾダヂヅデドバビブベボ"))) = 0)"</t>
    <phoneticPr fontId="3"/>
  </si>
  <si>
    <t>30-9</t>
    <phoneticPr fontId="3"/>
  </si>
  <si>
    <t>勤務先郵便番号</t>
    <rPh sb="0" eb="3">
      <t>キンムサキ</t>
    </rPh>
    <rPh sb="3" eb="7">
      <t>ユウビンバンゴウ</t>
    </rPh>
    <phoneticPr fontId="3"/>
  </si>
  <si>
    <t>規則：7ケタの数字のみ入力可。エラーメッセージ追加。 "=AND(LEN(E51)=7, SUMPRODUCT(--ISERROR(FIND(MID(E51,ROW(INDIRECT("1:"&amp;LEN(E51))),1),"0123456789"))) = 0)"</t>
    <phoneticPr fontId="3"/>
  </si>
  <si>
    <r>
      <rPr>
        <sz val="9"/>
        <color theme="7"/>
        <rFont val="游ゴシック"/>
        <family val="3"/>
        <charset val="128"/>
        <scheme val="minor"/>
      </rPr>
      <t>検討：電話番号や雇用者郵便番号などがハイフンありになっているのでハイフンありに統一した方が良い？</t>
    </r>
    <r>
      <rPr>
        <sz val="9"/>
        <color theme="4"/>
        <rFont val="游ゴシック"/>
        <family val="3"/>
        <charset val="128"/>
        <scheme val="minor"/>
      </rPr>
      <t>規則：7ケタの数字のみ入力可。エラーメッセージ追加。 "=AND(LEN(E51)=7, SUMPRODUCT(--ISERROR(FIND(MID(E51,ROW(INDIRECT("1:"&amp;LEN(E51))),1),"0123456789"))) = 0)"</t>
    </r>
    <rPh sb="8" eb="11">
      <t>コヨウシャ</t>
    </rPh>
    <rPh sb="48" eb="50">
      <t>キソク</t>
    </rPh>
    <rPh sb="55" eb="57">
      <t>スウジ</t>
    </rPh>
    <rPh sb="59" eb="62">
      <t>ニュウリョクカ</t>
    </rPh>
    <rPh sb="71" eb="73">
      <t>ツイカ</t>
    </rPh>
    <phoneticPr fontId="3"/>
  </si>
  <si>
    <r>
      <rPr>
        <sz val="9"/>
        <color theme="7"/>
        <rFont val="游ゴシック"/>
        <family val="3"/>
        <charset val="128"/>
        <scheme val="minor"/>
      </rPr>
      <t>検討：必須項目にする場合、FAXのない会社は？　</t>
    </r>
    <r>
      <rPr>
        <sz val="9"/>
        <color theme="4"/>
        <rFont val="游ゴシック"/>
        <family val="3"/>
        <charset val="128"/>
        <scheme val="minor"/>
      </rPr>
      <t>規則：数字とﾊｲﾌﾝのみ13ｹﾀ以下のみ入力可。エラーメッセージ・入力時メッセージ追加。日本語入力無効。　"=AND(LEN(E71)&gt;=13, SUMPRODUCT(--ISERROR(FIND(MID(E71,ROW(INDIRECT("1:"&amp;LEN(E71))),1),"0123456789-"))) = 0)"</t>
    </r>
    <rPh sb="0" eb="2">
      <t>ケントウ</t>
    </rPh>
    <rPh sb="3" eb="7">
      <t>ヒッスコウモク</t>
    </rPh>
    <rPh sb="10" eb="12">
      <t>バアイ</t>
    </rPh>
    <rPh sb="19" eb="21">
      <t>カイシャ</t>
    </rPh>
    <rPh sb="24" eb="26">
      <t>キソク</t>
    </rPh>
    <rPh sb="27" eb="29">
      <t>スウジ</t>
    </rPh>
    <rPh sb="40" eb="42">
      <t>イカ</t>
    </rPh>
    <rPh sb="44" eb="47">
      <t>ニュウリョクカ</t>
    </rPh>
    <rPh sb="57" eb="60">
      <t>ニュウリョクジ</t>
    </rPh>
    <rPh sb="65" eb="67">
      <t>ツイカ</t>
    </rPh>
    <rPh sb="68" eb="75">
      <t>ニホンゴニュウリョクムコウ</t>
    </rPh>
    <phoneticPr fontId="3"/>
  </si>
  <si>
    <t>"=INDIRECT($L$9)"</t>
    <phoneticPr fontId="3"/>
  </si>
  <si>
    <t>　気付（ビル名など）</t>
    <rPh sb="1" eb="3">
      <t>キツケ</t>
    </rPh>
    <rPh sb="6" eb="7">
      <t>メイ</t>
    </rPh>
    <phoneticPr fontId="3"/>
  </si>
  <si>
    <r>
      <t>NDT方法②</t>
    </r>
    <r>
      <rPr>
        <sz val="8"/>
        <rFont val="游ゴシック"/>
        <family val="3"/>
        <charset val="128"/>
        <scheme val="minor"/>
      </rPr>
      <t>（レベル3一次新規以外は空欄にしてください）</t>
    </r>
    <rPh sb="3" eb="5">
      <t>ホウホウ</t>
    </rPh>
    <rPh sb="11" eb="15">
      <t>イチジシンキ</t>
    </rPh>
    <rPh sb="15" eb="17">
      <t>イガイ</t>
    </rPh>
    <rPh sb="18" eb="20">
      <t>クウラン</t>
    </rPh>
    <phoneticPr fontId="3"/>
  </si>
  <si>
    <r>
      <t>NDT方法③</t>
    </r>
    <r>
      <rPr>
        <sz val="8"/>
        <rFont val="游ゴシック"/>
        <family val="3"/>
        <charset val="128"/>
        <scheme val="minor"/>
      </rPr>
      <t>（レベル3一次新規以外は空欄にしてください</t>
    </r>
    <r>
      <rPr>
        <sz val="9"/>
        <rFont val="游ゴシック"/>
        <family val="3"/>
        <charset val="128"/>
        <scheme val="minor"/>
      </rPr>
      <t>）</t>
    </r>
    <rPh sb="3" eb="5">
      <t>ホウホウ</t>
    </rPh>
    <phoneticPr fontId="3"/>
  </si>
  <si>
    <r>
      <t>NDT方法④</t>
    </r>
    <r>
      <rPr>
        <sz val="8"/>
        <rFont val="游ゴシック"/>
        <family val="3"/>
        <charset val="128"/>
        <scheme val="minor"/>
      </rPr>
      <t>（レベル3一次新規以外は空欄にしてください）</t>
    </r>
    <rPh sb="3" eb="5">
      <t>ホウホウ</t>
    </rPh>
    <phoneticPr fontId="3"/>
  </si>
  <si>
    <t>　A　基礎試験合格番号　　　　　　　　　  　（９桁）</t>
    <rPh sb="3" eb="7">
      <t>キソシケン</t>
    </rPh>
    <rPh sb="7" eb="9">
      <t>ゴウカク</t>
    </rPh>
    <rPh sb="9" eb="11">
      <t>バンゴウ</t>
    </rPh>
    <phoneticPr fontId="3"/>
  </si>
  <si>
    <t>　B　レベル3資格認証番号　　　　　　　　　（８桁）</t>
    <rPh sb="7" eb="9">
      <t>シカク</t>
    </rPh>
    <rPh sb="9" eb="13">
      <t>ニンショウバンゴウ</t>
    </rPh>
    <phoneticPr fontId="3"/>
  </si>
  <si>
    <t>レベル３用　新規受験申請書</t>
    <rPh sb="4" eb="5">
      <t>ヨウ</t>
    </rPh>
    <rPh sb="6" eb="8">
      <t>シンキ</t>
    </rPh>
    <rPh sb="8" eb="10">
      <t>ジュケン</t>
    </rPh>
    <rPh sb="10" eb="13">
      <t>シンセイショ</t>
    </rPh>
    <phoneticPr fontId="3"/>
  </si>
  <si>
    <t>フリガナ</t>
    <phoneticPr fontId="3"/>
  </si>
  <si>
    <t>22</t>
    <phoneticPr fontId="3"/>
  </si>
  <si>
    <t>23</t>
    <phoneticPr fontId="3"/>
  </si>
  <si>
    <t>24</t>
    <phoneticPr fontId="3"/>
  </si>
  <si>
    <t>受験者氏名・勤務先名</t>
    <rPh sb="0" eb="3">
      <t>ジュケンシャ</t>
    </rPh>
    <rPh sb="3" eb="5">
      <t>シメイ</t>
    </rPh>
    <rPh sb="6" eb="9">
      <t>キンムサキ</t>
    </rPh>
    <rPh sb="9" eb="10">
      <t>メイ</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</si>
  <si>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</si>
  <si>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</si>
  <si>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</si>
  <si>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</si>
  <si>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</si>
  <si>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</si>
  <si>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</si>
  <si>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</si>
  <si>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</si>
  <si>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</si>
  <si>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</si>
  <si>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</si>
  <si>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</si>
  <si>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</si>
  <si>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16</t>
    <phoneticPr fontId="3"/>
  </si>
  <si>
    <t>21</t>
    <phoneticPr fontId="3"/>
  </si>
  <si>
    <t>17-1</t>
    <phoneticPr fontId="3"/>
  </si>
  <si>
    <t>17-2</t>
    <phoneticPr fontId="3"/>
  </si>
  <si>
    <t>17-3</t>
    <phoneticPr fontId="3"/>
  </si>
  <si>
    <t>17-4</t>
    <phoneticPr fontId="3"/>
  </si>
  <si>
    <t>18-1</t>
    <phoneticPr fontId="3"/>
  </si>
  <si>
    <t>18-2</t>
    <phoneticPr fontId="3"/>
  </si>
  <si>
    <t>18-3</t>
    <phoneticPr fontId="3"/>
  </si>
  <si>
    <t>18-4</t>
    <phoneticPr fontId="3"/>
  </si>
  <si>
    <t>18-5</t>
    <phoneticPr fontId="3"/>
  </si>
  <si>
    <t>18-6</t>
    <phoneticPr fontId="3"/>
  </si>
  <si>
    <t>19</t>
    <phoneticPr fontId="3"/>
  </si>
  <si>
    <t>25</t>
    <phoneticPr fontId="3"/>
  </si>
  <si>
    <t>26-1</t>
    <phoneticPr fontId="3"/>
  </si>
  <si>
    <t>26-2</t>
  </si>
  <si>
    <t>26-3</t>
  </si>
  <si>
    <t>26-4</t>
  </si>
  <si>
    <t>26-5</t>
  </si>
  <si>
    <t>26-6</t>
  </si>
  <si>
    <t>26-7</t>
  </si>
  <si>
    <t>26-8</t>
  </si>
  <si>
    <t>26-9</t>
  </si>
  <si>
    <t>26-10</t>
  </si>
  <si>
    <t>26-11</t>
  </si>
  <si>
    <t>26-12</t>
  </si>
  <si>
    <t>27-1</t>
    <phoneticPr fontId="3"/>
  </si>
  <si>
    <t>27-2</t>
    <phoneticPr fontId="3"/>
  </si>
  <si>
    <t>27-3</t>
    <phoneticPr fontId="3"/>
  </si>
  <si>
    <t>27-7</t>
  </si>
  <si>
    <t>27-8</t>
  </si>
  <si>
    <r>
      <t>規則：数字とスラッシュのみ10文字以内で訓練開始日以降の日付のみ入力可。日本語入力無効。入力時メッセージとエラーメッセージ追加。"=AND(E17&gt;=E16, LEN(E17)&lt;=10, E17&lt;=TODAY(),SUMPRODUCT(--ISERROR(FIND(MID(E17,ROW(INDIRECT("1:"&amp;LEN(E17))),1),"0123456789/"))) = 0)"</t>
    </r>
    <r>
      <rPr>
        <sz val="9"/>
        <rFont val="游ゴシック"/>
        <family val="3"/>
        <charset val="128"/>
        <scheme val="minor"/>
      </rPr>
      <t>"=IF(AND($E$10&lt;&gt;"",$G$10=FALSE),"ERROR",IF(OR(LEFTB($E$10,1)="1",LEFTB($E$10,1)="2",LEFTB($E$10,1)="3",LEFTB($E$10,1)="4",LEFTB($E$10,1)="5"),"ERROR",""))"</t>
    </r>
    <rPh sb="0" eb="2">
      <t>キソク</t>
    </rPh>
    <rPh sb="3" eb="5">
      <t>スウジ</t>
    </rPh>
    <rPh sb="15" eb="19">
      <t>モジイナイ</t>
    </rPh>
    <rPh sb="20" eb="25">
      <t>クンレンカイシビ</t>
    </rPh>
    <rPh sb="25" eb="27">
      <t>イコウ</t>
    </rPh>
    <rPh sb="28" eb="30">
      <t>ヒヅケ</t>
    </rPh>
    <rPh sb="32" eb="35">
      <t>ニュウリョクカ</t>
    </rPh>
    <rPh sb="36" eb="43">
      <t>ニホンゴニュウリョクムコウ</t>
    </rPh>
    <rPh sb="44" eb="47">
      <t>ニュウリョクジ</t>
    </rPh>
    <rPh sb="61" eb="63">
      <t>ツイカ</t>
    </rPh>
    <phoneticPr fontId="3"/>
  </si>
  <si>
    <t>規則：数字とスラッシュのみ10文字以内。シートparameterのB3の日付の5年前までの日付のみ有効。入力時メッセージ・エラーメッセージ追加。日本語入力無効。"=AND(   LEN(E16)&lt;=10,   ISNUMBER(E16),   E16&gt;=EDATE(parameter!B3,-60),   E17&lt;=TODAY(),SUMPRODUCT(--ISERROR(FIND(MID(E16,ROW(INDIRECT("1:"&amp;LEN(E16))),1),"0123456789/")))=0 )"</t>
    <rPh sb="0" eb="2">
      <t>キソク</t>
    </rPh>
    <rPh sb="3" eb="5">
      <t>スウジ</t>
    </rPh>
    <rPh sb="15" eb="19">
      <t>モジイナイ</t>
    </rPh>
    <rPh sb="36" eb="38">
      <t>ヒヅケ</t>
    </rPh>
    <rPh sb="40" eb="42">
      <t>ネンマエ</t>
    </rPh>
    <rPh sb="45" eb="47">
      <t>ヒヅケ</t>
    </rPh>
    <rPh sb="49" eb="51">
      <t>ユウコウ</t>
    </rPh>
    <rPh sb="52" eb="55">
      <t>ニュウリョクジ</t>
    </rPh>
    <rPh sb="69" eb="71">
      <t>ツイカ</t>
    </rPh>
    <rPh sb="72" eb="79">
      <t>ニホンゴニュウリョクムコウ</t>
    </rPh>
    <phoneticPr fontId="3"/>
  </si>
  <si>
    <t>合計訓練時間　　　　　　　　　　　　　　（最大999）</t>
    <rPh sb="0" eb="2">
      <t>ゴウケイ</t>
    </rPh>
    <rPh sb="2" eb="4">
      <t>クンレン</t>
    </rPh>
    <rPh sb="4" eb="6">
      <t>ジカン</t>
    </rPh>
    <rPh sb="21" eb="23">
      <t>サイダイ</t>
    </rPh>
    <phoneticPr fontId="3"/>
  </si>
  <si>
    <t>個人コード　　　　　　　　　　　　　　　　　（８桁）</t>
    <rPh sb="0" eb="2">
      <t>コジン</t>
    </rPh>
    <rPh sb="24" eb="25">
      <t>ケタ</t>
    </rPh>
    <phoneticPr fontId="3"/>
  </si>
  <si>
    <t>訓練終了年月日（西暦）　　　　　　　（yyyy/mm/dd）</t>
    <rPh sb="0" eb="2">
      <t>クンレン</t>
    </rPh>
    <rPh sb="2" eb="4">
      <t>シュウリョウ</t>
    </rPh>
    <rPh sb="4" eb="7">
      <t>ネンガッピ</t>
    </rPh>
    <rPh sb="8" eb="10">
      <t>セイレキ</t>
    </rPh>
    <phoneticPr fontId="3"/>
  </si>
  <si>
    <t>訓練開始年月日（西暦）　　　　　　　（yyyy/mm/dd）</t>
    <rPh sb="0" eb="4">
      <t>クンレンカイシ</t>
    </rPh>
    <rPh sb="4" eb="7">
      <t>ネンガッピ</t>
    </rPh>
    <rPh sb="8" eb="10">
      <t>セイレキ</t>
    </rPh>
    <phoneticPr fontId="3"/>
  </si>
  <si>
    <t>申請書提出日（西暦）　　　　　　　　（yyyy/mm/dd）</t>
    <rPh sb="0" eb="2">
      <t>シンセイ</t>
    </rPh>
    <rPh sb="2" eb="3">
      <t>ショ</t>
    </rPh>
    <rPh sb="3" eb="5">
      <t>テイシュツ</t>
    </rPh>
    <rPh sb="5" eb="6">
      <t>ビ</t>
    </rPh>
    <rPh sb="7" eb="9">
      <t>セイレキ</t>
    </rPh>
    <phoneticPr fontId="3"/>
  </si>
  <si>
    <t>　受験者（姓）　　　　　　　　　　（全角５文字以内）</t>
    <rPh sb="1" eb="4">
      <t>ジュケンシャ</t>
    </rPh>
    <rPh sb="5" eb="6">
      <t>セイ</t>
    </rPh>
    <rPh sb="18" eb="20">
      <t>ゼンカク</t>
    </rPh>
    <rPh sb="21" eb="23">
      <t>モジ</t>
    </rPh>
    <rPh sb="23" eb="25">
      <t>イナイ</t>
    </rPh>
    <phoneticPr fontId="3"/>
  </si>
  <si>
    <t>　受験者（名）　　　　　　　　　　（全角５文字以内）</t>
    <rPh sb="1" eb="4">
      <t>ジュケンシャ</t>
    </rPh>
    <rPh sb="5" eb="6">
      <t>メイ</t>
    </rPh>
    <phoneticPr fontId="3"/>
  </si>
  <si>
    <t>　受験者（姓フリガナ）　　　（全角カナ２０文字以内）</t>
    <rPh sb="1" eb="4">
      <t>ジュケンシャ</t>
    </rPh>
    <rPh sb="5" eb="6">
      <t>セイ</t>
    </rPh>
    <rPh sb="15" eb="17">
      <t>ゼンカク</t>
    </rPh>
    <phoneticPr fontId="3"/>
  </si>
  <si>
    <t>　受験者（名フリガナ）　　　（全角カナ２０文字以内）</t>
    <rPh sb="1" eb="4">
      <t>ジュケンシャ</t>
    </rPh>
    <rPh sb="5" eb="6">
      <t>メイ</t>
    </rPh>
    <rPh sb="15" eb="17">
      <t>ゼンカク</t>
    </rPh>
    <phoneticPr fontId="3"/>
  </si>
  <si>
    <t>生年月日（西暦）　　　　　　　　　　（yyyy/mm/dd）</t>
    <rPh sb="0" eb="4">
      <t>セイネンガッピ</t>
    </rPh>
    <rPh sb="5" eb="7">
      <t>セイレキ</t>
    </rPh>
    <phoneticPr fontId="3"/>
  </si>
  <si>
    <t>勤務先電話番号　　　　　　　　　　　（ハイフンあり）</t>
    <rPh sb="0" eb="3">
      <t>キンムサキ</t>
    </rPh>
    <rPh sb="3" eb="5">
      <t>デンワ</t>
    </rPh>
    <rPh sb="5" eb="7">
      <t>バンゴウ</t>
    </rPh>
    <phoneticPr fontId="3"/>
  </si>
  <si>
    <t>　受験者名または担当者名　　　　（全角１０文字以内）</t>
    <rPh sb="1" eb="4">
      <t>ジュケンシャ</t>
    </rPh>
    <rPh sb="4" eb="5">
      <t>メイ</t>
    </rPh>
    <rPh sb="8" eb="11">
      <t>タントウシャ</t>
    </rPh>
    <rPh sb="11" eb="12">
      <t>メイ</t>
    </rPh>
    <phoneticPr fontId="3"/>
  </si>
  <si>
    <t>　電話番号　　　　　　　　　　　　　（ハイフンあり）</t>
    <rPh sb="1" eb="3">
      <t>デンワ</t>
    </rPh>
    <rPh sb="3" eb="5">
      <t>バンゴウ</t>
    </rPh>
    <phoneticPr fontId="3"/>
  </si>
  <si>
    <t>　FAX番号　　　　　　　　　　　　　（ハイフンあり）</t>
    <rPh sb="4" eb="6">
      <t>バンゴウ</t>
    </rPh>
    <phoneticPr fontId="3"/>
  </si>
  <si>
    <t>　勤務先電話番号　　　　　　　　　　（ハイフンあり）</t>
    <rPh sb="1" eb="4">
      <t>キンムサキ</t>
    </rPh>
    <rPh sb="4" eb="8">
      <t>デンワバンゴウ</t>
    </rPh>
    <phoneticPr fontId="3"/>
  </si>
  <si>
    <t>　勤務先FAX番号　　　　　　　　　　（ハイフンあり）</t>
    <rPh sb="1" eb="4">
      <t>キンムサキ</t>
    </rPh>
    <rPh sb="7" eb="9">
      <t>バンゴウ</t>
    </rPh>
    <phoneticPr fontId="3"/>
  </si>
  <si>
    <t>　勤務先郵便番号　　　　　　　　　　（ハイフンなし）</t>
    <rPh sb="1" eb="4">
      <t>キンムサキ</t>
    </rPh>
    <rPh sb="4" eb="8">
      <t>ユウビンバンゴウ</t>
    </rPh>
    <phoneticPr fontId="3"/>
  </si>
  <si>
    <t>　所属部課名　　　　　　　　　　（全角３０文字以内）</t>
    <rPh sb="1" eb="3">
      <t>ショゾク</t>
    </rPh>
    <rPh sb="3" eb="6">
      <t>ブカメイ</t>
    </rPh>
    <phoneticPr fontId="3"/>
  </si>
  <si>
    <t>　受験者（姓英字）　　（半角英字大文字２０文字以内）</t>
    <rPh sb="1" eb="4">
      <t>ジュケンシャ</t>
    </rPh>
    <rPh sb="5" eb="6">
      <t>セイ</t>
    </rPh>
    <rPh sb="6" eb="8">
      <t>エイジ</t>
    </rPh>
    <rPh sb="14" eb="16">
      <t>エイジ</t>
    </rPh>
    <rPh sb="16" eb="19">
      <t>オオモジ</t>
    </rPh>
    <phoneticPr fontId="3"/>
  </si>
  <si>
    <t>　受験者（名英字）　　（半角英字大文字２０文字以内）</t>
    <rPh sb="1" eb="4">
      <t>ジュケンシャ</t>
    </rPh>
    <rPh sb="5" eb="6">
      <t>メイ</t>
    </rPh>
    <rPh sb="6" eb="8">
      <t>エイジ</t>
    </rPh>
    <rPh sb="16" eb="19">
      <t>オオモジ</t>
    </rPh>
    <phoneticPr fontId="3"/>
  </si>
  <si>
    <t>　郵便番号　　　　　　　　　　 　　 （ハイフンなし）</t>
    <rPh sb="1" eb="5">
      <t>ユウビンバンゴウ</t>
    </rPh>
    <phoneticPr fontId="3"/>
  </si>
  <si>
    <t>提出日≧証明日≧入力日</t>
    <rPh sb="0" eb="2">
      <t>テイシュツ</t>
    </rPh>
    <rPh sb="2" eb="3">
      <t>ビ</t>
    </rPh>
    <rPh sb="4" eb="7">
      <t>ショウメイビ</t>
    </rPh>
    <rPh sb="8" eb="10">
      <t>ニュウリョク</t>
    </rPh>
    <rPh sb="10" eb="11">
      <t>ビ</t>
    </rPh>
    <phoneticPr fontId="3"/>
  </si>
  <si>
    <t>顔写真は、次の①～③
全て同一の写真を貼付して
いただきます。
予め同じ写真を計３枚用意
してください。</t>
    <rPh sb="39" eb="40">
      <t>ケイ</t>
    </rPh>
    <phoneticPr fontId="3"/>
  </si>
  <si>
    <t>二次</t>
    <rPh sb="0" eb="2">
      <t>ニジ</t>
    </rPh>
    <phoneticPr fontId="3"/>
  </si>
  <si>
    <t>Excel②</t>
    <phoneticPr fontId="3"/>
  </si>
  <si>
    <t>←入力してください</t>
    <rPh sb="1" eb="3">
      <t>ニュウリョク</t>
    </rPh>
    <phoneticPr fontId="3"/>
  </si>
  <si>
    <t>訓練開始(西暦年月日)</t>
    <rPh sb="0" eb="2">
      <t>クンレン</t>
    </rPh>
    <rPh sb="2" eb="4">
      <t>カイシ</t>
    </rPh>
    <rPh sb="5" eb="7">
      <t>セイレキ</t>
    </rPh>
    <rPh sb="7" eb="10">
      <t>ネンガッピ</t>
    </rPh>
    <phoneticPr fontId="3"/>
  </si>
  <si>
    <t>訓練終了(西暦年月日)</t>
    <rPh sb="0" eb="2">
      <t>クンレン</t>
    </rPh>
    <rPh sb="2" eb="4">
      <t>シュウリョウ</t>
    </rPh>
    <rPh sb="5" eb="7">
      <t>セイレキ</t>
    </rPh>
    <rPh sb="7" eb="10">
      <t>ネンガッピ</t>
    </rPh>
    <phoneticPr fontId="3"/>
  </si>
  <si>
    <t>JSNDI  EA4-5  ( Rev.20260128 )</t>
    <phoneticPr fontId="3"/>
  </si>
  <si>
    <t>勤務先名称　（法人格名1文字表記、全角２０文字以内）</t>
    <rPh sb="0" eb="3">
      <t>キンムサキ</t>
    </rPh>
    <rPh sb="3" eb="5">
      <t>メイショウ</t>
    </rPh>
    <rPh sb="7" eb="10">
      <t>ホウジンカク</t>
    </rPh>
    <rPh sb="10" eb="11">
      <t>メイ</t>
    </rPh>
    <rPh sb="12" eb="14">
      <t>モジ</t>
    </rPh>
    <rPh sb="14" eb="16">
      <t>ヒョウキ</t>
    </rPh>
    <phoneticPr fontId="3"/>
  </si>
  <si>
    <r>
      <t>勤務先名称フリガナ</t>
    </r>
    <r>
      <rPr>
        <sz val="8"/>
        <rFont val="游ゴシック"/>
        <family val="3"/>
        <charset val="128"/>
        <scheme val="minor"/>
      </rPr>
      <t>（法人格名不要、全角カナ４０文字以内）</t>
    </r>
    <rPh sb="0" eb="3">
      <t>キンムサキ</t>
    </rPh>
    <rPh sb="3" eb="5">
      <t>メイショウ</t>
    </rPh>
    <rPh sb="10" eb="13">
      <t>ホウジンカク</t>
    </rPh>
    <rPh sb="13" eb="14">
      <t>メイ</t>
    </rPh>
    <rPh sb="14" eb="16">
      <t>フヨウ</t>
    </rPh>
    <rPh sb="17" eb="19">
      <t>ゼンカク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</si>
</sst>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_);[Red]\(0\)"/>
    <numFmt numFmtId="178" formatCode="[&lt;=999]000;[&lt;=9999]000\-00;000\-0000"/>
  </numFmts>
  <fonts count="58">
    <font>
      <sz val="11"/>
      <color theme="1"/>
      <name val="游ゴシック"/>
      <family val="2"/>
      <charset val="128"/>
      <scheme val="minor"/>
    </font>
    <font>
      <b/>
      <sz val="11"/>
      <color rgb="FF3F3F3F"/>
      <name val="游ゴシック"/>
      <family val="2"/>
      <charset val="128"/>
      <scheme val="minor"/>
    </font>
    <font>
      <sz val="9"/>
      <color theme="1"/>
      <name val="游ゴシック"/>
      <family val="3"/>
      <charset val="128"/>
      <scheme val="minor"/>
    </font>
    <font>
      <sz val="6"/>
      <name val="游ゴシック"/>
      <family val="2"/>
      <charset val="128"/>
      <scheme val="minor"/>
    </font>
    <font>
      <sz val="9"/>
      <name val="游ゴシック"/>
      <family val="3"/>
      <charset val="128"/>
      <scheme val="minor"/>
    </font>
    <font>
      <sz val="9"/>
      <color rgb="FFFF0000"/>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9"/>
      <name val="游ゴシック"/>
      <family val="2"/>
      <charset val="128"/>
      <scheme val="minor"/>
    </font>
    <font>
      <sz val="11"/>
      <color theme="1"/>
      <name val="游ゴシック"/>
      <family val="3"/>
      <charset val="128"/>
      <scheme val="minor"/>
    </font>
    <font>
      <b/>
      <sz val="8"/>
      <color rgb="FFFF0000"/>
      <name val="游ゴシック"/>
      <family val="3"/>
      <charset val="128"/>
      <scheme val="minor"/>
    </font>
    <font>
      <b/>
      <sz val="11"/>
      <color rgb="FFFF0000"/>
      <name val="游ゴシック"/>
      <family val="3"/>
      <charset val="128"/>
      <scheme val="minor"/>
    </font>
    <font>
      <sz val="11"/>
      <name val="游ゴシック"/>
      <family val="3"/>
      <charset val="128"/>
      <scheme val="minor"/>
    </font>
    <font>
      <sz val="8"/>
      <name val="游ゴシック"/>
      <family val="3"/>
      <charset val="128"/>
      <scheme val="minor"/>
    </font>
    <font>
      <sz val="8"/>
      <color theme="0"/>
      <name val="游ゴシック"/>
      <family val="3"/>
      <charset val="128"/>
      <scheme val="minor"/>
    </font>
    <font>
      <b/>
      <sz val="8"/>
      <color theme="1"/>
      <name val="游ゴシック"/>
      <family val="3"/>
      <charset val="128"/>
      <scheme val="minor"/>
    </font>
    <font>
      <b/>
      <sz val="9"/>
      <color rgb="FFFF0000"/>
      <name val="游ゴシック"/>
      <family val="3"/>
      <charset val="128"/>
      <scheme val="minor"/>
    </font>
    <font>
      <b/>
      <sz val="9"/>
      <color theme="0" tint="-0.249977111117893"/>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8"/>
      <color rgb="FFFF0000"/>
      <name val="游ゴシック"/>
      <family val="3"/>
      <charset val="128"/>
      <scheme val="minor"/>
    </font>
    <font>
      <b/>
      <sz val="9"/>
      <color indexed="81"/>
      <name val="MS P ゴシック"/>
      <family val="3"/>
      <charset val="128"/>
    </font>
    <font>
      <b/>
      <sz val="18"/>
      <color rgb="FFFF0000"/>
      <name val="游ゴシック"/>
      <family val="3"/>
      <charset val="128"/>
      <scheme val="minor"/>
    </font>
    <font>
      <b/>
      <sz val="9"/>
      <name val="游ゴシック"/>
      <family val="3"/>
      <charset val="128"/>
      <scheme val="minor"/>
    </font>
    <font>
      <sz val="11"/>
      <color rgb="FFFF0000"/>
      <name val="游ゴシック"/>
      <family val="3"/>
      <charset val="128"/>
      <scheme val="minor"/>
    </font>
    <font>
      <b/>
      <sz val="11"/>
      <name val="游ゴシック"/>
      <family val="3"/>
      <charset val="128"/>
      <scheme val="minor"/>
    </font>
    <font>
      <b/>
      <sz val="6"/>
      <color theme="1"/>
      <name val="游ゴシック"/>
      <family val="3"/>
      <charset val="128"/>
      <scheme val="minor"/>
    </font>
    <font>
      <sz val="6"/>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7"/>
      <color theme="1"/>
      <name val="游ゴシック"/>
      <family val="3"/>
      <charset val="128"/>
      <scheme val="minor"/>
    </font>
    <font>
      <sz val="7"/>
      <color theme="1"/>
      <name val="游ゴシック"/>
      <family val="3"/>
      <charset val="128"/>
      <scheme val="minor"/>
    </font>
    <font>
      <b/>
      <sz val="10"/>
      <color rgb="FFFF0000"/>
      <name val="游ゴシック"/>
      <family val="3"/>
      <charset val="128"/>
      <scheme val="minor"/>
    </font>
    <font>
      <b/>
      <sz val="7"/>
      <color theme="0"/>
      <name val="游ゴシック"/>
      <family val="3"/>
      <charset val="128"/>
      <scheme val="minor"/>
    </font>
    <font>
      <b/>
      <sz val="16"/>
      <color theme="1"/>
      <name val="游ゴシック"/>
      <family val="3"/>
      <charset val="128"/>
      <scheme val="minor"/>
    </font>
    <font>
      <b/>
      <sz val="11"/>
      <color theme="1"/>
      <name val="HGP教科書体"/>
      <family val="1"/>
      <charset val="128"/>
    </font>
    <font>
      <b/>
      <sz val="18"/>
      <color theme="1"/>
      <name val="游ゴシック"/>
      <family val="3"/>
      <charset val="128"/>
      <scheme val="minor"/>
    </font>
    <font>
      <b/>
      <sz val="6"/>
      <color rgb="FFFF0000"/>
      <name val="游ゴシック"/>
      <family val="3"/>
      <charset val="128"/>
      <scheme val="minor"/>
    </font>
    <font>
      <b/>
      <sz val="6"/>
      <name val="游ゴシック"/>
      <family val="3"/>
      <charset val="128"/>
      <scheme val="minor"/>
    </font>
    <font>
      <sz val="6"/>
      <name val="游ゴシック"/>
      <family val="3"/>
      <charset val="128"/>
      <scheme val="minor"/>
    </font>
    <font>
      <b/>
      <u/>
      <sz val="6"/>
      <color rgb="FFFF0000"/>
      <name val="游ゴシック"/>
      <family val="3"/>
      <charset val="128"/>
      <scheme val="minor"/>
    </font>
    <font>
      <b/>
      <sz val="11"/>
      <color rgb="FF0066FF"/>
      <name val="游ゴシック"/>
      <family val="3"/>
      <charset val="128"/>
      <scheme val="minor"/>
    </font>
    <font>
      <sz val="9"/>
      <color theme="8"/>
      <name val="游ゴシック"/>
      <family val="3"/>
      <charset val="128"/>
      <scheme val="minor"/>
    </font>
    <font>
      <sz val="9"/>
      <color theme="4"/>
      <name val="游ゴシック"/>
      <family val="3"/>
      <charset val="128"/>
      <scheme val="minor"/>
    </font>
    <font>
      <b/>
      <sz val="12"/>
      <color rgb="FFCC3300"/>
      <name val="游ゴシック Medium"/>
      <family val="3"/>
      <charset val="128"/>
    </font>
    <font>
      <sz val="11"/>
      <color theme="4"/>
      <name val="游ゴシック"/>
      <family val="2"/>
      <charset val="128"/>
      <scheme val="minor"/>
    </font>
    <font>
      <sz val="9"/>
      <color theme="7"/>
      <name val="游ゴシック"/>
      <family val="3"/>
      <charset val="128"/>
      <scheme val="minor"/>
    </font>
    <font>
      <sz val="8"/>
      <color theme="7"/>
      <name val="游ゴシック"/>
      <family val="3"/>
      <charset val="128"/>
      <scheme val="minor"/>
    </font>
    <font>
      <u/>
      <sz val="11"/>
      <color theme="10"/>
      <name val="游ゴシック"/>
      <family val="2"/>
      <charset val="128"/>
      <scheme val="minor"/>
    </font>
    <font>
      <sz val="11"/>
      <color theme="7"/>
      <name val="游ゴシック"/>
      <family val="2"/>
      <charset val="128"/>
      <scheme val="minor"/>
    </font>
    <font>
      <sz val="8"/>
      <color theme="4"/>
      <name val="游ゴシック"/>
      <family val="3"/>
      <charset val="128"/>
      <scheme val="minor"/>
    </font>
    <font>
      <sz val="9"/>
      <color indexed="81"/>
      <name val="MS P ゴシック"/>
      <family val="3"/>
      <charset val="128"/>
    </font>
    <font>
      <b/>
      <sz val="14"/>
      <name val="游ゴシック"/>
      <family val="3"/>
      <charset val="128"/>
      <scheme val="minor"/>
    </font>
    <font>
      <b/>
      <sz val="14"/>
      <color rgb="FF0070C0"/>
      <name val="游ゴシック"/>
      <family val="3"/>
      <charset val="128"/>
      <scheme val="minor"/>
    </font>
    <font>
      <b/>
      <sz val="12"/>
      <name val="游ゴシック"/>
      <family val="3"/>
      <charset val="128"/>
      <scheme val="minor"/>
    </font>
    <font>
      <sz val="10"/>
      <color theme="1"/>
      <name val="Arial Unicode MS"/>
      <family val="2"/>
    </font>
  </fonts>
  <fills count="13">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ECFF"/>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s>
  <borders count="85">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diagonal style="thin">
        <color auto="1"/>
      </diagonal>
    </border>
    <border diagonalUp="1" diagonalDown="1">
      <left style="thin">
        <color auto="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style="double">
        <color auto="1"/>
      </top>
      <bottom style="double">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double">
        <color auto="1"/>
      </right>
      <top style="double">
        <color auto="1"/>
      </top>
      <bottom style="double">
        <color auto="1"/>
      </bottom>
      <diagonal/>
    </border>
    <border>
      <left/>
      <right/>
      <top/>
      <bottom style="double">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right/>
      <top style="thick">
        <color auto="1"/>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ashed">
        <color auto="1"/>
      </left>
      <right/>
      <top style="thin">
        <color auto="1"/>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medium">
        <color auto="1"/>
      </left>
      <right style="dashed">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style="double">
        <color auto="1"/>
      </left>
      <right style="double">
        <color auto="1"/>
      </right>
      <top style="double">
        <color auto="1"/>
      </top>
      <bottom style="thin">
        <color indexed="64"/>
      </bottom>
      <diagonal/>
    </border>
    <border>
      <left style="double">
        <color auto="1"/>
      </left>
      <right/>
      <top/>
      <bottom style="double">
        <color auto="1"/>
      </bottom>
      <diagonal/>
    </border>
    <border>
      <left/>
      <right/>
      <top style="double">
        <color auto="1"/>
      </top>
      <bottom style="double">
        <color auto="1"/>
      </bottom>
      <diagonal/>
    </border>
  </borders>
  <cellStyleXfs count="3">
    <xf numFmtId="0" fontId="0" fillId="0" borderId="0">
      <alignment vertical="center"/>
    </xf>
    <xf numFmtId="0" fontId="1" fillId="2" borderId="1" applyNumberFormat="0" applyAlignment="0" applyProtection="0">
      <alignment vertical="center"/>
    </xf>
    <xf numFmtId="0" fontId="50" fillId="0" borderId="0" applyNumberFormat="0" applyFill="0" applyBorder="0" applyAlignment="0" applyProtection="0">
      <alignment vertical="center"/>
    </xf>
  </cellStyleXfs>
  <cellXfs count="497">
    <xf numFmtId="0" fontId="0" fillId="0" borderId="0" xfId="0">
      <alignment vertical="center"/>
    </xf>
    <xf numFmtId="0" fontId="0" fillId="5" borderId="0" xfId="0" applyFill="1" applyAlignment="1" applyProtection="1">
      <alignment vertical="center" shrinkToFit="1"/>
      <protection hidden="1"/>
    </xf>
    <xf numFmtId="0" fontId="7" fillId="0" borderId="0" xfId="0" applyFont="1" applyProtection="1">
      <alignment vertical="center"/>
      <protection hidden="1"/>
    </xf>
    <xf numFmtId="0" fontId="7" fillId="0" borderId="2" xfId="0" applyFont="1" applyBorder="1" applyProtection="1">
      <alignment vertical="center"/>
      <protection hidden="1"/>
    </xf>
    <xf numFmtId="49" fontId="7" fillId="0" borderId="2" xfId="0" applyNumberFormat="1" applyFont="1" applyBorder="1" applyProtection="1">
      <alignment vertical="center"/>
      <protection hidden="1"/>
    </xf>
    <xf numFmtId="0" fontId="7" fillId="6" borderId="2" xfId="0" applyFont="1" applyFill="1" applyBorder="1" applyProtection="1">
      <alignment vertical="center"/>
      <protection hidden="1"/>
    </xf>
    <xf numFmtId="49" fontId="7" fillId="0" borderId="0" xfId="0" applyNumberFormat="1" applyFont="1" applyProtection="1">
      <alignment vertical="center"/>
      <protection hidden="1"/>
    </xf>
    <xf numFmtId="0" fontId="7" fillId="7" borderId="2" xfId="0" applyFont="1" applyFill="1" applyBorder="1" applyProtection="1">
      <alignment vertical="center"/>
      <protection hidden="1"/>
    </xf>
    <xf numFmtId="0" fontId="7" fillId="7" borderId="10" xfId="0" applyFont="1" applyFill="1" applyBorder="1" applyProtection="1">
      <alignment vertical="center"/>
      <protection hidden="1"/>
    </xf>
    <xf numFmtId="0" fontId="11" fillId="6" borderId="2" xfId="0" applyFont="1" applyFill="1" applyBorder="1" applyProtection="1">
      <alignment vertical="center"/>
      <protection hidden="1"/>
    </xf>
    <xf numFmtId="0" fontId="7" fillId="7" borderId="2" xfId="0" applyFont="1" applyFill="1" applyBorder="1" applyAlignment="1" applyProtection="1">
      <alignment vertical="center" shrinkToFit="1"/>
      <protection hidden="1"/>
    </xf>
    <xf numFmtId="0" fontId="7" fillId="6" borderId="2" xfId="0" applyFont="1" applyFill="1" applyBorder="1" applyAlignment="1" applyProtection="1">
      <alignment vertical="center" shrinkToFit="1"/>
      <protection hidden="1"/>
    </xf>
    <xf numFmtId="0" fontId="7" fillId="0" borderId="2" xfId="0" applyFont="1" applyBorder="1" applyAlignment="1" applyProtection="1">
      <alignment vertical="center" shrinkToFit="1"/>
      <protection hidden="1"/>
    </xf>
    <xf numFmtId="0" fontId="7" fillId="0" borderId="13" xfId="0" applyFont="1" applyBorder="1" applyAlignment="1" applyProtection="1">
      <alignment vertical="center" shrinkToFit="1"/>
      <protection hidden="1"/>
    </xf>
    <xf numFmtId="0" fontId="7" fillId="0" borderId="0" xfId="0" applyFont="1" applyAlignment="1" applyProtection="1">
      <alignment vertical="center" shrinkToFit="1"/>
      <protection hidden="1"/>
    </xf>
    <xf numFmtId="0" fontId="14" fillId="0" borderId="0" xfId="0" applyFont="1" applyAlignment="1" applyProtection="1">
      <alignment vertical="center" shrinkToFit="1"/>
      <protection hidden="1"/>
    </xf>
    <xf numFmtId="0" fontId="15" fillId="0" borderId="0" xfId="0" applyFont="1" applyAlignment="1" applyProtection="1">
      <alignment vertical="center" shrinkToFit="1"/>
      <protection hidden="1"/>
    </xf>
    <xf numFmtId="0" fontId="16" fillId="0" borderId="0" xfId="0" applyFont="1" applyAlignment="1" applyProtection="1">
      <alignment vertical="center" shrinkToFit="1"/>
      <protection hidden="1"/>
    </xf>
    <xf numFmtId="0" fontId="7" fillId="8" borderId="15" xfId="0" applyFont="1" applyFill="1" applyBorder="1" applyAlignment="1" applyProtection="1">
      <alignment vertical="center" shrinkToFit="1"/>
      <protection hidden="1"/>
    </xf>
    <xf numFmtId="0" fontId="7" fillId="6" borderId="16" xfId="0" applyFont="1" applyFill="1" applyBorder="1" applyAlignment="1" applyProtection="1">
      <alignment vertical="center" shrinkToFit="1"/>
      <protection hidden="1"/>
    </xf>
    <xf numFmtId="0" fontId="7" fillId="6" borderId="17" xfId="0" applyFont="1" applyFill="1" applyBorder="1" applyAlignment="1" applyProtection="1">
      <alignment vertical="center" shrinkToFit="1"/>
      <protection hidden="1"/>
    </xf>
    <xf numFmtId="0" fontId="7" fillId="6" borderId="18" xfId="0" applyFont="1" applyFill="1" applyBorder="1" applyAlignment="1" applyProtection="1">
      <alignment vertical="center" shrinkToFit="1"/>
      <protection hidden="1"/>
    </xf>
    <xf numFmtId="0" fontId="7" fillId="8" borderId="2" xfId="0" applyFont="1" applyFill="1" applyBorder="1" applyAlignment="1" applyProtection="1">
      <alignment vertical="center" shrinkToFit="1"/>
      <protection hidden="1"/>
    </xf>
    <xf numFmtId="0" fontId="7" fillId="0" borderId="14" xfId="0" applyFont="1" applyBorder="1" applyAlignment="1" applyProtection="1">
      <alignment vertical="center" shrinkToFit="1"/>
      <protection hidden="1"/>
    </xf>
    <xf numFmtId="0" fontId="0" fillId="0" borderId="0" xfId="0" applyProtection="1">
      <alignment vertical="center"/>
      <protection hidden="1"/>
    </xf>
    <xf numFmtId="0" fontId="4" fillId="0" borderId="19" xfId="0" applyFont="1" applyBorder="1" applyProtection="1">
      <alignment vertical="center"/>
      <protection hidden="1"/>
    </xf>
    <xf numFmtId="0" fontId="7" fillId="9" borderId="2" xfId="0" applyFont="1" applyFill="1" applyBorder="1" applyProtection="1">
      <alignment vertical="center"/>
      <protection hidden="1"/>
    </xf>
    <xf numFmtId="0" fontId="0" fillId="0" borderId="0" xfId="0" applyAlignment="1" applyProtection="1">
      <alignment horizontal="center" vertical="center"/>
      <protection hidden="1"/>
    </xf>
    <xf numFmtId="0" fontId="6" fillId="10" borderId="15" xfId="0" applyFont="1" applyFill="1"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0" fontId="6" fillId="10" borderId="16" xfId="0" applyFont="1" applyFill="1" applyBorder="1" applyAlignment="1" applyProtection="1">
      <alignment horizontal="center" vertical="center"/>
      <protection hidden="1"/>
    </xf>
    <xf numFmtId="0" fontId="6" fillId="10" borderId="18" xfId="0" applyFont="1" applyFill="1" applyBorder="1" applyAlignment="1" applyProtection="1">
      <alignment horizontal="center" vertical="center"/>
      <protection hidden="1"/>
    </xf>
    <xf numFmtId="0" fontId="12" fillId="0" borderId="0" xfId="0" applyFont="1" applyProtection="1">
      <alignment vertical="center"/>
      <protection hidden="1"/>
    </xf>
    <xf numFmtId="0" fontId="6" fillId="9" borderId="27" xfId="0" applyFont="1" applyFill="1" applyBorder="1" applyAlignment="1" applyProtection="1">
      <alignment horizontal="center" vertical="center"/>
      <protection locked="0"/>
    </xf>
    <xf numFmtId="14" fontId="6" fillId="9" borderId="15" xfId="0" applyNumberFormat="1" applyFont="1" applyFill="1" applyBorder="1" applyAlignment="1" applyProtection="1">
      <alignment horizontal="center" vertical="center"/>
      <protection locked="0"/>
    </xf>
    <xf numFmtId="0" fontId="7" fillId="3" borderId="2" xfId="0" applyFont="1" applyFill="1" applyBorder="1" applyProtection="1">
      <alignment vertical="center"/>
      <protection hidden="1"/>
    </xf>
    <xf numFmtId="0" fontId="7" fillId="4" borderId="2" xfId="0" applyFont="1" applyFill="1" applyBorder="1" applyProtection="1">
      <alignment vertical="center"/>
      <protection hidden="1"/>
    </xf>
    <xf numFmtId="0" fontId="14" fillId="0" borderId="2" xfId="0" applyFont="1" applyBorder="1" applyProtection="1">
      <alignment vertical="center"/>
      <protection hidden="1"/>
    </xf>
    <xf numFmtId="0" fontId="21" fillId="0" borderId="2" xfId="0" applyFont="1" applyBorder="1" applyProtection="1">
      <alignment vertical="center"/>
      <protection hidden="1"/>
    </xf>
    <xf numFmtId="176" fontId="7" fillId="0" borderId="0" xfId="0" applyNumberFormat="1" applyFont="1" applyProtection="1">
      <alignment vertical="center"/>
      <protection hidden="1"/>
    </xf>
    <xf numFmtId="14" fontId="7" fillId="0" borderId="0" xfId="0" applyNumberFormat="1" applyFont="1" applyProtection="1">
      <alignment vertical="center"/>
      <protection hidden="1"/>
    </xf>
    <xf numFmtId="0" fontId="7" fillId="11" borderId="0" xfId="0" applyFont="1" applyFill="1" applyProtection="1">
      <alignment vertical="center"/>
      <protection hidden="1"/>
    </xf>
    <xf numFmtId="31" fontId="7" fillId="0" borderId="0" xfId="0" applyNumberFormat="1" applyFont="1" applyProtection="1">
      <alignment vertical="center"/>
      <protection hidden="1"/>
    </xf>
    <xf numFmtId="49" fontId="7" fillId="11" borderId="0" xfId="0" applyNumberFormat="1" applyFont="1" applyFill="1" applyProtection="1">
      <alignment vertical="center"/>
      <protection hidden="1"/>
    </xf>
    <xf numFmtId="0" fontId="7" fillId="0" borderId="2" xfId="0" applyFont="1" applyBorder="1" applyAlignment="1" applyProtection="1">
      <alignment horizontal="left" vertical="center"/>
      <protection hidden="1"/>
    </xf>
    <xf numFmtId="0" fontId="7" fillId="3" borderId="2" xfId="0" applyFont="1" applyFill="1" applyBorder="1" applyAlignment="1" applyProtection="1">
      <alignment horizontal="left" vertical="center"/>
      <protection hidden="1"/>
    </xf>
    <xf numFmtId="0" fontId="7" fillId="0" borderId="28" xfId="0" applyFont="1" applyBorder="1" applyAlignment="1" applyProtection="1">
      <alignment horizontal="left" vertical="center"/>
      <protection hidden="1"/>
    </xf>
    <xf numFmtId="0" fontId="7" fillId="0" borderId="29" xfId="0" applyFont="1" applyBorder="1" applyAlignment="1" applyProtection="1">
      <alignment horizontal="left" vertical="center"/>
      <protection hidden="1"/>
    </xf>
    <xf numFmtId="0" fontId="7" fillId="3" borderId="29" xfId="0" applyFont="1" applyFill="1" applyBorder="1" applyAlignment="1" applyProtection="1">
      <alignment horizontal="left" vertical="center"/>
      <protection hidden="1"/>
    </xf>
    <xf numFmtId="0" fontId="7" fillId="0" borderId="30" xfId="0" applyFont="1" applyBorder="1" applyProtection="1">
      <alignment vertical="center"/>
      <protection hidden="1"/>
    </xf>
    <xf numFmtId="0" fontId="7" fillId="0" borderId="31" xfId="0" applyFont="1" applyBorder="1" applyProtection="1">
      <alignment vertical="center"/>
      <protection hidden="1"/>
    </xf>
    <xf numFmtId="0" fontId="7" fillId="0" borderId="32" xfId="0" applyFont="1" applyBorder="1" applyProtection="1">
      <alignment vertical="center"/>
      <protection hidden="1"/>
    </xf>
    <xf numFmtId="0" fontId="7" fillId="0" borderId="34" xfId="0" applyFont="1" applyBorder="1" applyAlignment="1" applyProtection="1">
      <alignment horizontal="left" vertical="center"/>
      <protection hidden="1"/>
    </xf>
    <xf numFmtId="0" fontId="7" fillId="0" borderId="36" xfId="0" applyFont="1" applyBorder="1" applyAlignment="1" applyProtection="1">
      <alignment horizontal="left" vertical="center"/>
      <protection hidden="1"/>
    </xf>
    <xf numFmtId="0" fontId="7" fillId="3" borderId="36" xfId="0" applyFont="1" applyFill="1" applyBorder="1" applyAlignment="1" applyProtection="1">
      <alignment horizontal="left" vertical="center"/>
      <protection hidden="1"/>
    </xf>
    <xf numFmtId="0" fontId="7" fillId="0" borderId="38" xfId="0" applyFont="1" applyBorder="1" applyAlignment="1" applyProtection="1">
      <alignment horizontal="left" vertical="center"/>
      <protection hidden="1"/>
    </xf>
    <xf numFmtId="0" fontId="7" fillId="3" borderId="34" xfId="0" applyFont="1" applyFill="1" applyBorder="1" applyAlignment="1" applyProtection="1">
      <alignment horizontal="left" vertical="center"/>
      <protection hidden="1"/>
    </xf>
    <xf numFmtId="0" fontId="7" fillId="3" borderId="38" xfId="0" applyFont="1" applyFill="1" applyBorder="1" applyAlignment="1" applyProtection="1">
      <alignment horizontal="left" vertical="center"/>
      <protection hidden="1"/>
    </xf>
    <xf numFmtId="0" fontId="7" fillId="0" borderId="15" xfId="0" applyFont="1" applyBorder="1" applyProtection="1">
      <alignment vertical="center"/>
      <protection hidden="1"/>
    </xf>
    <xf numFmtId="0" fontId="7" fillId="0" borderId="39" xfId="0" applyFont="1" applyBorder="1" applyProtection="1">
      <alignment vertical="center"/>
      <protection hidden="1"/>
    </xf>
    <xf numFmtId="0" fontId="7" fillId="0" borderId="33" xfId="0" applyFont="1" applyBorder="1" applyAlignment="1" applyProtection="1">
      <alignment horizontal="left" vertical="center"/>
      <protection hidden="1"/>
    </xf>
    <xf numFmtId="0" fontId="7" fillId="0" borderId="40" xfId="0" applyFont="1" applyBorder="1" applyProtection="1">
      <alignment vertical="center"/>
      <protection hidden="1"/>
    </xf>
    <xf numFmtId="0" fontId="7" fillId="0" borderId="35" xfId="0" applyFont="1" applyBorder="1" applyAlignment="1" applyProtection="1">
      <alignment horizontal="left" vertical="center"/>
      <protection hidden="1"/>
    </xf>
    <xf numFmtId="0" fontId="7" fillId="0" borderId="41" xfId="0" applyFont="1" applyBorder="1" applyProtection="1">
      <alignment vertical="center"/>
      <protection hidden="1"/>
    </xf>
    <xf numFmtId="0" fontId="7" fillId="0" borderId="37" xfId="0" applyFont="1" applyBorder="1" applyAlignment="1" applyProtection="1">
      <alignment horizontal="left" vertical="center"/>
      <protection hidden="1"/>
    </xf>
    <xf numFmtId="0" fontId="10" fillId="5" borderId="0" xfId="0" applyFont="1" applyFill="1" applyAlignment="1" applyProtection="1">
      <alignment vertical="center" shrinkToFit="1"/>
      <protection hidden="1"/>
    </xf>
    <xf numFmtId="0" fontId="36" fillId="5" borderId="0" xfId="0" applyFont="1" applyFill="1" applyAlignment="1" applyProtection="1">
      <alignment horizontal="right" vertical="center" shrinkToFit="1"/>
      <protection hidden="1"/>
    </xf>
    <xf numFmtId="0" fontId="0" fillId="5" borderId="56" xfId="0" applyFill="1" applyBorder="1" applyAlignment="1" applyProtection="1">
      <alignment vertical="center" shrinkToFit="1"/>
      <protection hidden="1"/>
    </xf>
    <xf numFmtId="0" fontId="27" fillId="5" borderId="0" xfId="0" applyFont="1" applyFill="1" applyAlignment="1" applyProtection="1">
      <alignment vertical="center" shrinkToFit="1"/>
      <protection hidden="1"/>
    </xf>
    <xf numFmtId="0" fontId="6" fillId="5" borderId="0" xfId="0" applyFont="1" applyFill="1" applyAlignment="1" applyProtection="1">
      <alignment vertical="center" shrinkToFit="1"/>
      <protection hidden="1"/>
    </xf>
    <xf numFmtId="0" fontId="25" fillId="5" borderId="0" xfId="0" applyFont="1" applyFill="1" applyAlignment="1" applyProtection="1">
      <alignment vertical="center" shrinkToFit="1"/>
      <protection hidden="1"/>
    </xf>
    <xf numFmtId="0" fontId="6" fillId="5" borderId="13" xfId="0" applyFont="1" applyFill="1" applyBorder="1" applyAlignment="1" applyProtection="1">
      <alignment horizontal="center" vertical="center" shrinkToFit="1"/>
      <protection hidden="1"/>
    </xf>
    <xf numFmtId="0" fontId="6" fillId="5" borderId="0" xfId="0" applyFont="1" applyFill="1" applyAlignment="1" applyProtection="1">
      <alignment horizontal="center" vertical="center" shrinkToFit="1"/>
      <protection hidden="1"/>
    </xf>
    <xf numFmtId="0" fontId="6" fillId="5" borderId="49" xfId="0" applyFont="1" applyFill="1" applyBorder="1" applyAlignment="1" applyProtection="1">
      <alignment horizontal="center" vertical="center" shrinkToFit="1"/>
      <protection hidden="1"/>
    </xf>
    <xf numFmtId="0" fontId="0" fillId="5" borderId="49" xfId="0" applyFill="1" applyBorder="1" applyAlignment="1" applyProtection="1">
      <alignment vertical="center" shrinkToFit="1"/>
      <protection hidden="1"/>
    </xf>
    <xf numFmtId="0" fontId="43" fillId="0" borderId="0" xfId="0" applyFont="1" applyProtection="1">
      <alignment vertical="center"/>
      <protection hidden="1"/>
    </xf>
    <xf numFmtId="0" fontId="8" fillId="0" borderId="0" xfId="0" applyFont="1" applyAlignment="1" applyProtection="1">
      <alignment vertical="center" shrinkToFit="1"/>
      <protection hidden="1"/>
    </xf>
    <xf numFmtId="0" fontId="17" fillId="0" borderId="0" xfId="0" applyFont="1" applyAlignment="1" applyProtection="1">
      <alignment horizontal="center" vertical="center" shrinkToFit="1"/>
      <protection hidden="1"/>
    </xf>
    <xf numFmtId="0" fontId="17" fillId="0" borderId="0" xfId="0" applyFont="1" applyAlignment="1">
      <alignment horizontal="center" vertical="center" shrinkToFit="1"/>
    </xf>
    <xf numFmtId="0" fontId="19" fillId="0" borderId="3" xfId="0" applyFont="1" applyBorder="1" applyAlignment="1" applyProtection="1">
      <alignment horizontal="center" vertical="center"/>
      <protection hidden="1"/>
    </xf>
    <xf numFmtId="0" fontId="2" fillId="0" borderId="0" xfId="0" applyFont="1" applyAlignment="1" applyProtection="1">
      <alignment vertical="center" shrinkToFit="1"/>
      <protection hidden="1"/>
    </xf>
    <xf numFmtId="0" fontId="17" fillId="0" borderId="0" xfId="0" quotePrefix="1" applyFont="1" applyAlignment="1" applyProtection="1">
      <alignment horizontal="center" vertical="center" shrinkToFit="1"/>
      <protection hidden="1"/>
    </xf>
    <xf numFmtId="49" fontId="7" fillId="0" borderId="6" xfId="0" applyNumberFormat="1" applyFont="1" applyBorder="1" applyProtection="1">
      <alignment vertical="center"/>
      <protection hidden="1"/>
    </xf>
    <xf numFmtId="0" fontId="14" fillId="0" borderId="2" xfId="0" applyFont="1" applyBorder="1">
      <alignment vertical="center"/>
    </xf>
    <xf numFmtId="0" fontId="47" fillId="0" borderId="0" xfId="0" applyFont="1" applyProtection="1">
      <alignment vertical="center"/>
      <protection hidden="1"/>
    </xf>
    <xf numFmtId="49" fontId="49" fillId="0" borderId="0" xfId="0" applyNumberFormat="1" applyFont="1" applyProtection="1">
      <alignment vertical="center"/>
      <protection hidden="1"/>
    </xf>
    <xf numFmtId="0" fontId="51" fillId="0" borderId="0" xfId="0" applyFont="1" applyProtection="1">
      <alignment vertical="center"/>
      <protection hidden="1"/>
    </xf>
    <xf numFmtId="0" fontId="52" fillId="0" borderId="0" xfId="0" applyFont="1" applyProtection="1">
      <alignment vertical="center"/>
      <protection hidden="1"/>
    </xf>
    <xf numFmtId="0" fontId="7" fillId="5" borderId="36" xfId="0" applyFont="1" applyFill="1" applyBorder="1" applyAlignment="1" applyProtection="1">
      <alignment horizontal="left" vertical="center"/>
      <protection hidden="1"/>
    </xf>
    <xf numFmtId="0" fontId="7" fillId="5" borderId="2" xfId="0" applyFont="1" applyFill="1" applyBorder="1" applyAlignment="1" applyProtection="1">
      <alignment vertical="center" shrinkToFit="1"/>
      <protection hidden="1"/>
    </xf>
    <xf numFmtId="0" fontId="5" fillId="0" borderId="0" xfId="0" applyFont="1" applyAlignment="1" applyProtection="1">
      <alignment vertical="center" shrinkToFit="1"/>
      <protection hidden="1"/>
    </xf>
    <xf numFmtId="0" fontId="4" fillId="0" borderId="3" xfId="0" applyFont="1" applyBorder="1" applyProtection="1">
      <alignment vertical="center"/>
      <protection hidden="1"/>
    </xf>
    <xf numFmtId="0" fontId="4" fillId="0" borderId="82" xfId="0" applyFont="1" applyBorder="1" applyProtection="1">
      <alignment vertical="center"/>
      <protection hidden="1"/>
    </xf>
    <xf numFmtId="0" fontId="13" fillId="0" borderId="0" xfId="0" applyFont="1" applyProtection="1">
      <alignment vertical="center"/>
      <protection hidden="1"/>
    </xf>
    <xf numFmtId="0" fontId="30" fillId="5" borderId="42" xfId="0" applyFont="1" applyFill="1" applyBorder="1" applyAlignment="1" applyProtection="1">
      <alignment vertical="center" shrinkToFit="1"/>
      <protection hidden="1"/>
    </xf>
    <xf numFmtId="0" fontId="0" fillId="5" borderId="42" xfId="0" applyFill="1" applyBorder="1" applyAlignment="1" applyProtection="1">
      <alignment vertical="center" shrinkToFit="1"/>
      <protection hidden="1"/>
    </xf>
    <xf numFmtId="0" fontId="0" fillId="5" borderId="21" xfId="0" applyFill="1" applyBorder="1" applyAlignment="1" applyProtection="1">
      <alignment vertical="center" shrinkToFit="1"/>
      <protection hidden="1"/>
    </xf>
    <xf numFmtId="0" fontId="30" fillId="5" borderId="0" xfId="0" applyFont="1" applyFill="1" applyAlignment="1" applyProtection="1">
      <alignment vertical="center" shrinkToFit="1"/>
      <protection hidden="1"/>
    </xf>
    <xf numFmtId="0" fontId="0" fillId="5" borderId="23" xfId="0" applyFill="1" applyBorder="1" applyAlignment="1" applyProtection="1">
      <alignment vertical="center" shrinkToFit="1"/>
      <protection hidden="1"/>
    </xf>
    <xf numFmtId="0" fontId="9" fillId="8" borderId="0" xfId="0" applyFont="1" applyFill="1" applyAlignment="1" applyProtection="1">
      <alignment horizontal="left" vertical="center"/>
      <protection hidden="1"/>
    </xf>
    <xf numFmtId="0" fontId="4" fillId="8" borderId="83" xfId="0" applyFont="1" applyFill="1" applyBorder="1" applyProtection="1">
      <alignment vertical="center"/>
      <protection hidden="1"/>
    </xf>
    <xf numFmtId="0" fontId="17" fillId="8" borderId="0" xfId="0" applyFont="1" applyFill="1" applyAlignment="1" applyProtection="1">
      <alignment horizontal="center" vertical="center" shrinkToFit="1"/>
      <protection hidden="1"/>
    </xf>
    <xf numFmtId="0" fontId="17" fillId="8" borderId="0" xfId="0" applyFont="1" applyFill="1" applyProtection="1">
      <alignment vertical="center"/>
      <protection hidden="1"/>
    </xf>
    <xf numFmtId="0" fontId="0" fillId="8" borderId="0" xfId="0" applyFill="1" applyProtection="1">
      <alignment vertical="center"/>
      <protection hidden="1"/>
    </xf>
    <xf numFmtId="0" fontId="0" fillId="8" borderId="0" xfId="0" applyFill="1" applyAlignment="1" applyProtection="1">
      <alignment vertical="center" shrinkToFit="1"/>
      <protection hidden="1"/>
    </xf>
    <xf numFmtId="0" fontId="4" fillId="8" borderId="19" xfId="0" applyFont="1" applyFill="1" applyBorder="1" applyProtection="1">
      <alignment vertical="center"/>
      <protection hidden="1"/>
    </xf>
    <xf numFmtId="0" fontId="2" fillId="8" borderId="0" xfId="0" applyFont="1" applyFill="1" applyProtection="1">
      <alignment vertical="center"/>
      <protection hidden="1"/>
    </xf>
    <xf numFmtId="0" fontId="4" fillId="8" borderId="0" xfId="0" applyFont="1" applyFill="1" applyAlignment="1" applyProtection="1">
      <alignment horizontal="left" vertical="center"/>
      <protection hidden="1"/>
    </xf>
    <xf numFmtId="0" fontId="4" fillId="8" borderId="3" xfId="0" applyFont="1" applyFill="1" applyBorder="1" applyProtection="1">
      <alignment vertical="center"/>
      <protection hidden="1"/>
    </xf>
    <xf numFmtId="0" fontId="9" fillId="8" borderId="0" xfId="0" applyFont="1" applyFill="1" applyProtection="1">
      <alignment vertical="center"/>
      <protection hidden="1"/>
    </xf>
    <xf numFmtId="0" fontId="0" fillId="8" borderId="0" xfId="0" applyFill="1" applyAlignment="1" applyProtection="1">
      <alignment horizontal="right" vertical="center"/>
      <protection hidden="1"/>
    </xf>
    <xf numFmtId="0" fontId="2" fillId="8" borderId="0" xfId="0" applyFont="1" applyFill="1" applyAlignment="1" applyProtection="1">
      <alignment vertical="center" shrinkToFit="1"/>
      <protection hidden="1"/>
    </xf>
    <xf numFmtId="0" fontId="17" fillId="8" borderId="0" xfId="0" applyFont="1" applyFill="1" applyAlignment="1" applyProtection="1">
      <alignment vertical="center" shrinkToFit="1"/>
      <protection hidden="1"/>
    </xf>
    <xf numFmtId="49" fontId="4" fillId="8" borderId="0" xfId="0" applyNumberFormat="1" applyFont="1" applyFill="1" applyAlignment="1" applyProtection="1">
      <alignment horizontal="left" vertical="center"/>
      <protection hidden="1"/>
    </xf>
    <xf numFmtId="0" fontId="48" fillId="8" borderId="0" xfId="0" applyFont="1" applyFill="1" applyProtection="1">
      <alignment vertical="center"/>
      <protection hidden="1"/>
    </xf>
    <xf numFmtId="0" fontId="18" fillId="8" borderId="0" xfId="0" applyFont="1" applyFill="1" applyAlignment="1" applyProtection="1">
      <alignment vertical="center" shrinkToFit="1"/>
      <protection hidden="1"/>
    </xf>
    <xf numFmtId="0" fontId="0" fillId="8" borderId="22" xfId="0" applyFill="1" applyBorder="1" applyAlignment="1" applyProtection="1">
      <alignment horizontal="center" vertical="center"/>
      <protection hidden="1"/>
    </xf>
    <xf numFmtId="0" fontId="0" fillId="8" borderId="23" xfId="0" applyFill="1" applyBorder="1" applyAlignment="1" applyProtection="1">
      <alignment horizontal="center" vertical="center" shrinkToFit="1"/>
      <protection hidden="1"/>
    </xf>
    <xf numFmtId="0" fontId="13" fillId="8" borderId="0" xfId="0" applyFont="1" applyFill="1" applyAlignment="1" applyProtection="1">
      <alignment vertical="center" shrinkToFit="1"/>
      <protection hidden="1"/>
    </xf>
    <xf numFmtId="0" fontId="0" fillId="8" borderId="24" xfId="0" applyFill="1" applyBorder="1" applyAlignment="1" applyProtection="1">
      <alignment horizontal="center" vertical="center"/>
      <protection hidden="1"/>
    </xf>
    <xf numFmtId="0" fontId="0" fillId="8" borderId="15" xfId="0" applyFill="1" applyBorder="1" applyAlignment="1" applyProtection="1">
      <alignment horizontal="center" vertical="center"/>
      <protection hidden="1"/>
    </xf>
    <xf numFmtId="0" fontId="12" fillId="8" borderId="15" xfId="0" applyFont="1" applyFill="1" applyBorder="1" applyProtection="1">
      <alignment vertical="center"/>
      <protection hidden="1"/>
    </xf>
    <xf numFmtId="0" fontId="12" fillId="8" borderId="0" xfId="0" applyFont="1" applyFill="1" applyProtection="1">
      <alignment vertical="center"/>
      <protection hidden="1"/>
    </xf>
    <xf numFmtId="0" fontId="45" fillId="8" borderId="0" xfId="0" applyFont="1" applyFill="1" applyProtection="1">
      <alignment vertical="center"/>
      <protection hidden="1"/>
    </xf>
    <xf numFmtId="0" fontId="2" fillId="8" borderId="0" xfId="0" applyFont="1" applyFill="1" applyAlignment="1" applyProtection="1">
      <alignment horizontal="center" vertical="center"/>
      <protection hidden="1"/>
    </xf>
    <xf numFmtId="0" fontId="17" fillId="8" borderId="0" xfId="0" applyFont="1" applyFill="1" applyProtection="1">
      <alignment vertical="center"/>
      <protection locked="0" hidden="1"/>
    </xf>
    <xf numFmtId="0" fontId="45" fillId="8" borderId="0" xfId="0" applyFont="1" applyFill="1" applyAlignment="1" applyProtection="1">
      <alignment vertical="center" wrapText="1"/>
      <protection hidden="1"/>
    </xf>
    <xf numFmtId="0" fontId="44" fillId="8" borderId="0" xfId="0" applyFont="1" applyFill="1" applyProtection="1">
      <alignment vertical="center"/>
      <protection hidden="1"/>
    </xf>
    <xf numFmtId="0" fontId="4" fillId="8" borderId="0" xfId="0" applyFont="1" applyFill="1" applyProtection="1">
      <alignment vertical="center"/>
      <protection hidden="1"/>
    </xf>
    <xf numFmtId="0" fontId="2" fillId="8" borderId="0" xfId="0" applyFont="1" applyFill="1">
      <alignment vertical="center"/>
    </xf>
    <xf numFmtId="0" fontId="17" fillId="0" borderId="0" xfId="0" applyFont="1" applyAlignment="1" applyProtection="1">
      <alignment horizontal="center" vertical="center" wrapText="1" shrinkToFit="1"/>
      <protection hidden="1"/>
    </xf>
    <xf numFmtId="0" fontId="17" fillId="0" borderId="0" xfId="0" applyFont="1" applyAlignment="1">
      <alignment horizontal="center" vertical="center"/>
    </xf>
    <xf numFmtId="0" fontId="14" fillId="0" borderId="0" xfId="0" applyFont="1" applyProtection="1">
      <alignment vertical="center"/>
      <protection hidden="1"/>
    </xf>
    <xf numFmtId="49" fontId="14" fillId="0" borderId="0" xfId="0" applyNumberFormat="1" applyFont="1" applyProtection="1">
      <alignment vertical="center"/>
      <protection hidden="1"/>
    </xf>
    <xf numFmtId="49" fontId="2" fillId="5" borderId="3" xfId="0" applyNumberFormat="1" applyFont="1" applyFill="1" applyBorder="1" applyAlignment="1" applyProtection="1">
      <alignment horizontal="center" vertical="center"/>
      <protection hidden="1"/>
    </xf>
    <xf numFmtId="0" fontId="6" fillId="0" borderId="25" xfId="0" applyFont="1" applyBorder="1" applyProtection="1">
      <alignment vertical="center"/>
      <protection locked="0"/>
    </xf>
    <xf numFmtId="49" fontId="6" fillId="0" borderId="3" xfId="0" applyNumberFormat="1" applyFont="1" applyBorder="1" applyProtection="1">
      <alignment vertical="center"/>
      <protection locked="0"/>
    </xf>
    <xf numFmtId="0" fontId="6" fillId="5" borderId="42" xfId="0" applyFont="1" applyFill="1" applyBorder="1" applyAlignment="1" applyProtection="1">
      <alignment vertical="center" shrinkToFit="1"/>
      <protection hidden="1"/>
    </xf>
    <xf numFmtId="0" fontId="0" fillId="0" borderId="0" xfId="0" applyAlignment="1" applyProtection="1">
      <alignment vertical="top" wrapText="1"/>
      <protection hidden="1"/>
    </xf>
    <xf numFmtId="49" fontId="0" fillId="5" borderId="0" xfId="0" applyNumberFormat="1" applyFill="1" applyAlignment="1" applyProtection="1">
      <alignment horizontal="center" vertical="center"/>
      <protection hidden="1"/>
    </xf>
    <xf numFmtId="49" fontId="2" fillId="8" borderId="3" xfId="0" applyNumberFormat="1" applyFont="1" applyFill="1" applyBorder="1" applyAlignment="1" applyProtection="1">
      <alignment horizontal="center" vertical="center"/>
      <protection hidden="1"/>
    </xf>
    <xf numFmtId="49" fontId="4" fillId="5" borderId="3" xfId="0" applyNumberFormat="1" applyFont="1" applyFill="1" applyBorder="1" applyAlignment="1" applyProtection="1">
      <alignment horizontal="center" vertical="center"/>
      <protection hidden="1"/>
    </xf>
    <xf numFmtId="0" fontId="38" fillId="8" borderId="0" xfId="0" applyFont="1" applyFill="1">
      <alignment vertical="center"/>
    </xf>
    <xf numFmtId="0" fontId="16" fillId="0" borderId="0" xfId="0" applyFont="1" applyProtection="1">
      <alignment vertical="center"/>
      <protection hidden="1"/>
    </xf>
    <xf numFmtId="0" fontId="11" fillId="0" borderId="0" xfId="0" applyFont="1" applyProtection="1">
      <alignment vertical="center"/>
      <protection hidden="1"/>
    </xf>
    <xf numFmtId="0" fontId="16" fillId="8" borderId="0" xfId="0" applyFont="1" applyFill="1" applyProtection="1">
      <alignment vertical="center"/>
      <protection hidden="1"/>
    </xf>
    <xf numFmtId="0" fontId="16" fillId="8"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6" fillId="0" borderId="0" xfId="0" applyFont="1" applyProtection="1">
      <alignment vertical="center"/>
      <protection hidden="1"/>
    </xf>
    <xf numFmtId="0" fontId="4" fillId="0" borderId="84" xfId="0" applyFont="1" applyBorder="1" applyProtection="1">
      <alignment vertical="center"/>
      <protection hidden="1"/>
    </xf>
    <xf numFmtId="0" fontId="6" fillId="0" borderId="84" xfId="0" applyFont="1" applyBorder="1" applyAlignment="1" applyProtection="1">
      <alignment horizontal="left" vertical="center"/>
      <protection locked="0" hidden="1"/>
    </xf>
    <xf numFmtId="49" fontId="0" fillId="8" borderId="0" xfId="0" applyNumberFormat="1" applyFill="1" applyAlignment="1" applyProtection="1">
      <alignment horizontal="center" vertical="center"/>
      <protection hidden="1"/>
    </xf>
    <xf numFmtId="0" fontId="13" fillId="8" borderId="0" xfId="0" applyFont="1" applyFill="1" applyProtection="1">
      <alignment vertical="center"/>
      <protection hidden="1"/>
    </xf>
    <xf numFmtId="0" fontId="5" fillId="8" borderId="0" xfId="0" applyFont="1" applyFill="1" applyAlignment="1" applyProtection="1">
      <alignment vertical="center" shrinkToFit="1"/>
      <protection hidden="1"/>
    </xf>
    <xf numFmtId="0" fontId="46" fillId="8" borderId="0" xfId="0" applyFont="1" applyFill="1">
      <alignment vertical="center"/>
    </xf>
    <xf numFmtId="0" fontId="25" fillId="8" borderId="0" xfId="0" applyFont="1" applyFill="1" applyAlignment="1" applyProtection="1">
      <alignment vertical="center" shrinkToFit="1"/>
      <protection hidden="1"/>
    </xf>
    <xf numFmtId="49" fontId="2" fillId="5" borderId="84" xfId="0" applyNumberFormat="1" applyFont="1" applyFill="1" applyBorder="1" applyAlignment="1" applyProtection="1">
      <alignment horizontal="center" vertical="center"/>
      <protection hidden="1"/>
    </xf>
    <xf numFmtId="0" fontId="17" fillId="0" borderId="0" xfId="0" applyFont="1" applyBorder="1" applyAlignment="1" applyProtection="1">
      <alignment horizontal="center" vertical="center" shrinkToFit="1"/>
      <protection hidden="1"/>
    </xf>
    <xf numFmtId="0" fontId="16" fillId="0" borderId="0" xfId="0" applyFont="1" applyBorder="1" applyAlignment="1" applyProtection="1">
      <alignment horizontal="center" vertical="center"/>
      <protection hidden="1"/>
    </xf>
    <xf numFmtId="0" fontId="16" fillId="0" borderId="0" xfId="0" applyFont="1" applyBorder="1" applyProtection="1">
      <alignment vertical="center"/>
      <protection hidden="1"/>
    </xf>
    <xf numFmtId="0" fontId="0" fillId="0" borderId="0" xfId="0" applyBorder="1" applyProtection="1">
      <alignment vertical="center"/>
      <protection hidden="1"/>
    </xf>
    <xf numFmtId="49" fontId="4" fillId="8" borderId="3" xfId="0" applyNumberFormat="1" applyFont="1" applyFill="1" applyBorder="1" applyAlignment="1" applyProtection="1">
      <alignment horizontal="center" vertical="center"/>
      <protection hidden="1"/>
    </xf>
    <xf numFmtId="0" fontId="4" fillId="0" borderId="26" xfId="0" applyFont="1" applyBorder="1" applyProtection="1">
      <alignment vertical="center"/>
      <protection hidden="1"/>
    </xf>
    <xf numFmtId="0" fontId="13" fillId="8" borderId="0" xfId="0" applyFont="1" applyFill="1" applyBorder="1" applyProtection="1">
      <alignment vertical="center"/>
      <protection hidden="1"/>
    </xf>
    <xf numFmtId="0" fontId="19" fillId="0" borderId="26" xfId="0" applyFont="1" applyBorder="1" applyAlignment="1" applyProtection="1">
      <alignment horizontal="center" vertical="center"/>
      <protection hidden="1"/>
    </xf>
    <xf numFmtId="177" fontId="6" fillId="0" borderId="26" xfId="0" applyNumberFormat="1" applyFont="1" applyBorder="1" applyAlignment="1" applyProtection="1">
      <alignment horizontal="left" vertical="center"/>
      <protection locked="0"/>
    </xf>
    <xf numFmtId="49" fontId="2" fillId="5" borderId="26" xfId="0" applyNumberFormat="1" applyFont="1" applyFill="1" applyBorder="1" applyAlignment="1" applyProtection="1">
      <alignment horizontal="center" vertical="center"/>
      <protection hidden="1"/>
    </xf>
    <xf numFmtId="0" fontId="16" fillId="0" borderId="3" xfId="0" applyFont="1" applyBorder="1" applyAlignment="1" applyProtection="1">
      <alignment horizontal="center" vertical="center"/>
    </xf>
    <xf numFmtId="178" fontId="30" fillId="5" borderId="42" xfId="0" applyNumberFormat="1" applyFont="1" applyFill="1" applyBorder="1" applyAlignment="1" applyProtection="1">
      <alignment vertical="center" shrinkToFit="1"/>
      <protection hidden="1"/>
    </xf>
    <xf numFmtId="178" fontId="30" fillId="5" borderId="0" xfId="0" applyNumberFormat="1" applyFont="1" applyFill="1" applyBorder="1" applyAlignment="1" applyProtection="1">
      <alignment vertical="center" shrinkToFit="1"/>
      <protection hidden="1"/>
    </xf>
    <xf numFmtId="49" fontId="6" fillId="0" borderId="3" xfId="0" applyNumberFormat="1" applyFont="1" applyBorder="1" applyAlignment="1" applyProtection="1">
      <alignment horizontal="left" vertical="center"/>
      <protection locked="0"/>
    </xf>
    <xf numFmtId="0" fontId="0" fillId="5" borderId="0" xfId="0" applyFill="1" applyAlignment="1" applyProtection="1">
      <alignment vertical="center" shrinkToFit="1"/>
      <protection hidden="1"/>
    </xf>
    <xf numFmtId="0" fontId="7" fillId="11" borderId="0" xfId="0" applyNumberFormat="1" applyFont="1" applyFill="1" applyProtection="1">
      <alignment vertical="center"/>
      <protection hidden="1"/>
    </xf>
    <xf numFmtId="0" fontId="57" fillId="0" borderId="0" xfId="0" applyFont="1">
      <alignment vertical="center"/>
    </xf>
    <xf numFmtId="0" fontId="12" fillId="0" borderId="0" xfId="0" applyFont="1" applyProtection="1">
      <alignment vertical="center"/>
      <protection hidden="1"/>
    </xf>
    <xf numFmtId="0" fontId="0" fillId="5" borderId="0" xfId="0" applyFill="1" applyProtection="1">
      <alignment vertical="center"/>
      <protection hidden="1"/>
    </xf>
    <xf numFmtId="0" fontId="0" fillId="0" borderId="0" xfId="0" applyAlignment="1">
      <alignment horizontal="center" vertical="center"/>
    </xf>
    <xf numFmtId="0" fontId="7" fillId="0" borderId="7" xfId="0" applyFont="1" applyBorder="1" applyAlignment="1" applyProtection="1">
      <alignment vertical="center" shrinkToFit="1"/>
      <protection hidden="1"/>
    </xf>
    <xf numFmtId="0" fontId="7" fillId="0" borderId="9" xfId="0" applyFont="1" applyBorder="1" applyAlignment="1" applyProtection="1">
      <alignment vertical="center" shrinkToFit="1"/>
      <protection hidden="1"/>
    </xf>
    <xf numFmtId="0" fontId="7" fillId="0" borderId="8" xfId="0" applyFont="1" applyBorder="1" applyAlignment="1" applyProtection="1">
      <alignment vertical="center" shrinkToFit="1"/>
      <protection hidden="1"/>
    </xf>
    <xf numFmtId="0" fontId="7" fillId="0" borderId="10" xfId="0" applyFont="1" applyBorder="1" applyProtection="1">
      <alignment vertical="center"/>
      <protection hidden="1"/>
    </xf>
    <xf numFmtId="0" fontId="7" fillId="0" borderId="11" xfId="0" applyFont="1" applyBorder="1" applyProtection="1">
      <alignment vertical="center"/>
      <protection hidden="1"/>
    </xf>
    <xf numFmtId="0" fontId="7" fillId="0" borderId="12" xfId="0" applyFont="1" applyBorder="1" applyProtection="1">
      <alignment vertical="center"/>
      <protection hidden="1"/>
    </xf>
    <xf numFmtId="0" fontId="7" fillId="7" borderId="4" xfId="0" applyFont="1" applyFill="1" applyBorder="1" applyProtection="1">
      <alignment vertical="center"/>
      <protection hidden="1"/>
    </xf>
    <xf numFmtId="0" fontId="7" fillId="7" borderId="5" xfId="0" applyFont="1" applyFill="1" applyBorder="1" applyProtection="1">
      <alignment vertical="center"/>
      <protection hidden="1"/>
    </xf>
    <xf numFmtId="0" fontId="7" fillId="7" borderId="6" xfId="0" applyFont="1" applyFill="1" applyBorder="1" applyProtection="1">
      <alignment vertical="center"/>
      <protection hidden="1"/>
    </xf>
    <xf numFmtId="49" fontId="7" fillId="7" borderId="4" xfId="0" applyNumberFormat="1" applyFont="1" applyFill="1" applyBorder="1" applyProtection="1">
      <alignment vertical="center"/>
      <protection hidden="1"/>
    </xf>
    <xf numFmtId="0" fontId="7" fillId="0" borderId="7" xfId="0" applyFont="1" applyBorder="1" applyProtection="1">
      <alignment vertical="center"/>
      <protection hidden="1"/>
    </xf>
    <xf numFmtId="0" fontId="7" fillId="0" borderId="8" xfId="0" applyFont="1" applyBorder="1" applyProtection="1">
      <alignment vertical="center"/>
      <protection hidden="1"/>
    </xf>
    <xf numFmtId="0" fontId="7" fillId="0" borderId="9" xfId="0" applyFont="1" applyBorder="1" applyProtection="1">
      <alignment vertical="center"/>
      <protection hidden="1"/>
    </xf>
    <xf numFmtId="0" fontId="7" fillId="0" borderId="2" xfId="0" applyFont="1" applyBorder="1" applyAlignment="1" applyProtection="1">
      <alignment vertical="center" wrapText="1"/>
      <protection hidden="1"/>
    </xf>
    <xf numFmtId="0" fontId="7" fillId="0" borderId="2" xfId="0" applyFont="1" applyBorder="1" applyProtection="1">
      <alignment vertical="center"/>
      <protection hidden="1"/>
    </xf>
    <xf numFmtId="0" fontId="7" fillId="0" borderId="4" xfId="0" applyFont="1" applyBorder="1" applyProtection="1">
      <alignment vertical="center"/>
      <protection hidden="1"/>
    </xf>
    <xf numFmtId="0" fontId="7" fillId="0" borderId="5" xfId="0" applyFont="1" applyBorder="1" applyProtection="1">
      <alignment vertical="center"/>
      <protection hidden="1"/>
    </xf>
    <xf numFmtId="0" fontId="0" fillId="0" borderId="6" xfId="0" applyBorder="1">
      <alignment vertical="center"/>
    </xf>
    <xf numFmtId="0" fontId="12" fillId="0" borderId="0" xfId="0" applyFont="1" applyProtection="1">
      <alignment vertical="center"/>
      <protection hidden="1"/>
    </xf>
    <xf numFmtId="0" fontId="6" fillId="9" borderId="16" xfId="0" applyFont="1" applyFill="1" applyBorder="1" applyProtection="1">
      <alignment vertical="center"/>
      <protection locked="0"/>
    </xf>
    <xf numFmtId="0" fontId="6" fillId="9" borderId="17" xfId="0" applyFont="1" applyFill="1" applyBorder="1" applyProtection="1">
      <alignment vertical="center"/>
      <protection locked="0"/>
    </xf>
    <xf numFmtId="0" fontId="6" fillId="9" borderId="18" xfId="0" applyFont="1" applyFill="1" applyBorder="1" applyProtection="1">
      <alignment vertical="center"/>
      <protection locked="0"/>
    </xf>
    <xf numFmtId="0" fontId="6" fillId="5" borderId="42" xfId="0" applyFont="1" applyFill="1" applyBorder="1" applyProtection="1">
      <alignment vertical="center"/>
      <protection locked="0"/>
    </xf>
    <xf numFmtId="0" fontId="12" fillId="0" borderId="0" xfId="0" applyFont="1">
      <alignment vertical="center"/>
    </xf>
    <xf numFmtId="0" fontId="0" fillId="0" borderId="0" xfId="0">
      <alignment vertical="center"/>
    </xf>
    <xf numFmtId="0" fontId="2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6" fillId="0" borderId="26" xfId="0" applyFont="1" applyBorder="1" applyAlignment="1" applyProtection="1">
      <alignment horizontal="right" vertical="top"/>
      <protection hidden="1"/>
    </xf>
    <xf numFmtId="0" fontId="6" fillId="0" borderId="3" xfId="0" applyFont="1" applyBorder="1" applyAlignment="1" applyProtection="1">
      <alignment horizontal="left" vertical="center"/>
      <protection locked="0" hidden="1"/>
    </xf>
    <xf numFmtId="0" fontId="6" fillId="0" borderId="19" xfId="0" applyFont="1" applyBorder="1" applyAlignment="1" applyProtection="1">
      <alignment horizontal="left" vertical="center"/>
      <protection locked="0" hidden="1"/>
    </xf>
    <xf numFmtId="0" fontId="6" fillId="0" borderId="25" xfId="0" applyFont="1" applyBorder="1" applyAlignment="1" applyProtection="1">
      <alignment horizontal="left" vertical="center"/>
      <protection locked="0" hidden="1"/>
    </xf>
    <xf numFmtId="14" fontId="6" fillId="0" borderId="19" xfId="0" applyNumberFormat="1" applyFont="1" applyBorder="1" applyAlignment="1" applyProtection="1">
      <alignment horizontal="left" vertical="center"/>
      <protection locked="0"/>
    </xf>
    <xf numFmtId="14" fontId="6" fillId="0" borderId="25" xfId="0" applyNumberFormat="1"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49" fontId="6" fillId="0" borderId="3" xfId="0" quotePrefix="1"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0" fontId="0" fillId="0" borderId="25" xfId="0" applyBorder="1" applyAlignment="1" applyProtection="1">
      <alignment horizontal="left" vertical="center"/>
      <protection locked="0" hidden="1"/>
    </xf>
    <xf numFmtId="0" fontId="0" fillId="0" borderId="3" xfId="0" applyBorder="1" applyAlignment="1" applyProtection="1">
      <alignment horizontal="left" vertical="center"/>
      <protection locked="0" hidden="1"/>
    </xf>
    <xf numFmtId="0" fontId="1" fillId="8" borderId="3" xfId="1" applyFill="1" applyBorder="1" applyAlignment="1" applyProtection="1">
      <alignment horizontal="left" vertical="center"/>
      <protection hidden="1"/>
    </xf>
    <xf numFmtId="0" fontId="0" fillId="8" borderId="3" xfId="0" applyFill="1" applyBorder="1" applyAlignment="1" applyProtection="1">
      <alignment horizontal="left" vertical="center"/>
      <protection hidden="1"/>
    </xf>
    <xf numFmtId="14" fontId="6" fillId="0" borderId="3" xfId="0" applyNumberFormat="1" applyFont="1" applyBorder="1" applyAlignment="1" applyProtection="1">
      <alignment horizontal="left" vertical="center"/>
      <protection locked="0"/>
    </xf>
    <xf numFmtId="0" fontId="0" fillId="0" borderId="3" xfId="0" applyNumberFormat="1" applyBorder="1" applyAlignment="1" applyProtection="1">
      <alignment horizontal="left" vertical="center"/>
      <protection locked="0"/>
    </xf>
    <xf numFmtId="0" fontId="25" fillId="8" borderId="3" xfId="0" applyFont="1" applyFill="1" applyBorder="1" applyAlignment="1" applyProtection="1">
      <alignment horizontal="left" vertical="center"/>
      <protection hidden="1"/>
    </xf>
    <xf numFmtId="0" fontId="25" fillId="8" borderId="3" xfId="0" applyFont="1" applyFill="1" applyBorder="1" applyAlignment="1">
      <alignment horizontal="left" vertical="center"/>
    </xf>
    <xf numFmtId="0" fontId="20" fillId="8" borderId="26" xfId="0" applyFont="1" applyFill="1" applyBorder="1" applyAlignment="1" applyProtection="1">
      <alignment horizontal="center" vertical="center"/>
      <protection hidden="1"/>
    </xf>
    <xf numFmtId="0" fontId="56" fillId="12" borderId="19" xfId="0" applyFont="1" applyFill="1" applyBorder="1" applyAlignment="1" applyProtection="1">
      <alignment horizontal="center" vertical="center"/>
      <protection hidden="1"/>
    </xf>
    <xf numFmtId="0" fontId="56" fillId="12" borderId="84" xfId="0" applyFont="1" applyFill="1" applyBorder="1" applyAlignment="1" applyProtection="1">
      <alignment horizontal="center" vertical="center"/>
      <protection hidden="1"/>
    </xf>
    <xf numFmtId="0" fontId="56" fillId="12" borderId="25" xfId="0" applyFont="1" applyFill="1" applyBorder="1" applyAlignment="1" applyProtection="1">
      <alignment horizontal="center" vertical="center"/>
      <protection hidden="1"/>
    </xf>
    <xf numFmtId="0" fontId="0" fillId="8" borderId="20" xfId="0" applyFill="1" applyBorder="1" applyAlignment="1" applyProtection="1">
      <alignment horizontal="center" vertical="center"/>
      <protection hidden="1"/>
    </xf>
    <xf numFmtId="0" fontId="0" fillId="8" borderId="21" xfId="0" applyFill="1" applyBorder="1" applyAlignment="1" applyProtection="1">
      <alignment horizontal="center" vertical="center"/>
      <protection hidden="1"/>
    </xf>
    <xf numFmtId="0" fontId="0" fillId="0" borderId="3" xfId="0" applyBorder="1" applyAlignment="1" applyProtection="1">
      <alignment horizontal="left" vertical="center"/>
      <protection locked="0"/>
    </xf>
    <xf numFmtId="0" fontId="20" fillId="8" borderId="0" xfId="0" applyFont="1" applyFill="1" applyBorder="1" applyAlignment="1" applyProtection="1">
      <alignment horizontal="center" vertical="center"/>
      <protection hidden="1"/>
    </xf>
    <xf numFmtId="177" fontId="6" fillId="0" borderId="19" xfId="0" applyNumberFormat="1" applyFont="1" applyBorder="1" applyAlignment="1" applyProtection="1">
      <alignment horizontal="left" vertical="center"/>
      <protection locked="0"/>
    </xf>
    <xf numFmtId="177" fontId="6" fillId="0" borderId="25"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12" fillId="8" borderId="19" xfId="0" applyFont="1" applyFill="1" applyBorder="1" applyAlignment="1" applyProtection="1">
      <alignment horizontal="left" vertical="center"/>
      <protection hidden="1"/>
    </xf>
    <xf numFmtId="0" fontId="12" fillId="8" borderId="25" xfId="0" applyFont="1" applyFill="1" applyBorder="1" applyAlignment="1" applyProtection="1">
      <alignment horizontal="left" vertical="center"/>
      <protection hidden="1"/>
    </xf>
    <xf numFmtId="49" fontId="6" fillId="0" borderId="19" xfId="0" applyNumberFormat="1" applyFont="1" applyBorder="1" applyAlignment="1" applyProtection="1">
      <alignment horizontal="left" vertical="center" shrinkToFit="1"/>
      <protection locked="0"/>
    </xf>
    <xf numFmtId="49" fontId="6" fillId="0" borderId="25" xfId="0" applyNumberFormat="1"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25" xfId="0" applyFont="1" applyBorder="1" applyAlignment="1" applyProtection="1">
      <alignment horizontal="left" vertical="center" shrinkToFit="1"/>
      <protection locked="0"/>
    </xf>
    <xf numFmtId="49" fontId="50" fillId="0" borderId="19" xfId="2" applyNumberFormat="1" applyBorder="1" applyProtection="1">
      <alignment vertical="center"/>
      <protection locked="0"/>
    </xf>
    <xf numFmtId="49" fontId="0" fillId="0" borderId="25" xfId="0" applyNumberFormat="1" applyBorder="1" applyProtection="1">
      <alignment vertical="center"/>
      <protection locked="0"/>
    </xf>
    <xf numFmtId="0" fontId="20" fillId="0" borderId="26" xfId="0" applyFont="1" applyBorder="1" applyAlignment="1" applyProtection="1">
      <alignment horizontal="center" vertical="center"/>
      <protection hidden="1"/>
    </xf>
    <xf numFmtId="0" fontId="6" fillId="5" borderId="45" xfId="0" applyFont="1" applyFill="1" applyBorder="1" applyAlignment="1" applyProtection="1">
      <alignment horizontal="center" vertical="center" shrinkToFit="1"/>
      <protection hidden="1"/>
    </xf>
    <xf numFmtId="0" fontId="10" fillId="5" borderId="13" xfId="0" applyFont="1" applyFill="1" applyBorder="1" applyAlignment="1" applyProtection="1">
      <alignment horizontal="center" vertical="center" shrinkToFit="1"/>
      <protection hidden="1"/>
    </xf>
    <xf numFmtId="0" fontId="10" fillId="5" borderId="46" xfId="0" applyFont="1" applyFill="1" applyBorder="1" applyAlignment="1" applyProtection="1">
      <alignment horizontal="center" vertical="center" shrinkToFit="1"/>
      <protection hidden="1"/>
    </xf>
    <xf numFmtId="0" fontId="10" fillId="5" borderId="49" xfId="0" applyFont="1" applyFill="1" applyBorder="1" applyAlignment="1" applyProtection="1">
      <alignment horizontal="center" vertical="center" shrinkToFit="1"/>
      <protection hidden="1"/>
    </xf>
    <xf numFmtId="0" fontId="10" fillId="5" borderId="0" xfId="0" applyFont="1" applyFill="1" applyAlignment="1" applyProtection="1">
      <alignment horizontal="center" vertical="center" shrinkToFit="1"/>
      <protection hidden="1"/>
    </xf>
    <xf numFmtId="0" fontId="10" fillId="5" borderId="50" xfId="0" applyFont="1" applyFill="1" applyBorder="1" applyAlignment="1" applyProtection="1">
      <alignment horizontal="center" vertical="center" shrinkToFit="1"/>
      <protection hidden="1"/>
    </xf>
    <xf numFmtId="0" fontId="10" fillId="5" borderId="47" xfId="0" applyFont="1" applyFill="1" applyBorder="1" applyAlignment="1" applyProtection="1">
      <alignment horizontal="center" vertical="center" shrinkToFit="1"/>
      <protection hidden="1"/>
    </xf>
    <xf numFmtId="0" fontId="10" fillId="5" borderId="14" xfId="0" applyFont="1" applyFill="1" applyBorder="1" applyAlignment="1" applyProtection="1">
      <alignment horizontal="center" vertical="center" shrinkToFit="1"/>
      <protection hidden="1"/>
    </xf>
    <xf numFmtId="0" fontId="10" fillId="5" borderId="48" xfId="0" applyFont="1" applyFill="1" applyBorder="1" applyAlignment="1" applyProtection="1">
      <alignment horizontal="center" vertical="center" shrinkToFit="1"/>
      <protection hidden="1"/>
    </xf>
    <xf numFmtId="0" fontId="27" fillId="5" borderId="4" xfId="0" applyFont="1" applyFill="1" applyBorder="1" applyAlignment="1" applyProtection="1">
      <alignment horizontal="center" vertical="center" shrinkToFit="1"/>
      <protection hidden="1"/>
    </xf>
    <xf numFmtId="0" fontId="27" fillId="5" borderId="5" xfId="0" applyFont="1" applyFill="1" applyBorder="1" applyAlignment="1" applyProtection="1">
      <alignment horizontal="center" vertical="center" shrinkToFit="1"/>
      <protection hidden="1"/>
    </xf>
    <xf numFmtId="0" fontId="27" fillId="5" borderId="6" xfId="0" applyFont="1" applyFill="1" applyBorder="1" applyAlignment="1" applyProtection="1">
      <alignment horizontal="center" vertical="center" shrinkToFit="1"/>
      <protection hidden="1"/>
    </xf>
    <xf numFmtId="0" fontId="6" fillId="5" borderId="17" xfId="0" applyFont="1" applyFill="1" applyBorder="1" applyAlignment="1" applyProtection="1">
      <alignment horizontal="center" vertical="center" shrinkToFit="1"/>
      <protection hidden="1"/>
    </xf>
    <xf numFmtId="0" fontId="0" fillId="5" borderId="18" xfId="0" applyFill="1" applyBorder="1" applyAlignment="1" applyProtection="1">
      <alignment horizontal="center" vertical="center" shrinkToFit="1"/>
      <protection hidden="1"/>
    </xf>
    <xf numFmtId="0" fontId="0" fillId="5" borderId="17" xfId="0" applyFill="1" applyBorder="1" applyAlignment="1" applyProtection="1">
      <alignment horizontal="center" vertical="center" shrinkToFit="1"/>
      <protection hidden="1"/>
    </xf>
    <xf numFmtId="0" fontId="29" fillId="5" borderId="20" xfId="0" applyFont="1" applyFill="1" applyBorder="1" applyAlignment="1" applyProtection="1">
      <alignment vertical="center" wrapText="1" shrinkToFit="1"/>
      <protection hidden="1"/>
    </xf>
    <xf numFmtId="0" fontId="0" fillId="5" borderId="42" xfId="0" applyFill="1" applyBorder="1" applyAlignment="1" applyProtection="1">
      <alignment vertical="center" wrapText="1" shrinkToFit="1"/>
      <protection hidden="1"/>
    </xf>
    <xf numFmtId="0" fontId="0" fillId="5" borderId="21" xfId="0" applyFill="1" applyBorder="1" applyAlignment="1" applyProtection="1">
      <alignment vertical="center" wrapText="1" shrinkToFit="1"/>
      <protection hidden="1"/>
    </xf>
    <xf numFmtId="0" fontId="0" fillId="5" borderId="22" xfId="0" applyFill="1" applyBorder="1" applyAlignment="1" applyProtection="1">
      <alignment vertical="center" wrapText="1" shrinkToFit="1"/>
      <protection hidden="1"/>
    </xf>
    <xf numFmtId="0" fontId="0" fillId="5" borderId="0" xfId="0" applyFill="1" applyAlignment="1" applyProtection="1">
      <alignment vertical="center" wrapText="1" shrinkToFit="1"/>
      <protection hidden="1"/>
    </xf>
    <xf numFmtId="0" fontId="0" fillId="5" borderId="23" xfId="0" applyFill="1" applyBorder="1" applyAlignment="1" applyProtection="1">
      <alignment vertical="center" wrapText="1" shrinkToFit="1"/>
      <protection hidden="1"/>
    </xf>
    <xf numFmtId="0" fontId="0" fillId="5" borderId="24" xfId="0" applyFill="1" applyBorder="1" applyAlignment="1" applyProtection="1">
      <alignment vertical="center" wrapText="1" shrinkToFit="1"/>
      <protection hidden="1"/>
    </xf>
    <xf numFmtId="0" fontId="0" fillId="5" borderId="43" xfId="0" applyFill="1" applyBorder="1" applyAlignment="1" applyProtection="1">
      <alignment vertical="center" wrapText="1" shrinkToFit="1"/>
      <protection hidden="1"/>
    </xf>
    <xf numFmtId="0" fontId="0" fillId="5" borderId="44" xfId="0" applyFill="1" applyBorder="1" applyAlignment="1" applyProtection="1">
      <alignment vertical="center" wrapText="1" shrinkToFit="1"/>
      <protection hidden="1"/>
    </xf>
    <xf numFmtId="0" fontId="30" fillId="5" borderId="45" xfId="0" applyFont="1" applyFill="1" applyBorder="1" applyAlignment="1" applyProtection="1">
      <alignment horizontal="center" vertical="center" textRotation="255" shrinkToFit="1"/>
      <protection hidden="1"/>
    </xf>
    <xf numFmtId="0" fontId="31" fillId="5" borderId="46" xfId="0" applyFont="1" applyFill="1" applyBorder="1" applyAlignment="1" applyProtection="1">
      <alignment horizontal="center" vertical="center" textRotation="255" shrinkToFit="1"/>
      <protection hidden="1"/>
    </xf>
    <xf numFmtId="0" fontId="31" fillId="5" borderId="49" xfId="0" applyFont="1" applyFill="1" applyBorder="1" applyAlignment="1" applyProtection="1">
      <alignment horizontal="center" vertical="center" textRotation="255" shrinkToFit="1"/>
      <protection hidden="1"/>
    </xf>
    <xf numFmtId="0" fontId="31" fillId="5" borderId="50" xfId="0" applyFont="1" applyFill="1" applyBorder="1" applyAlignment="1" applyProtection="1">
      <alignment horizontal="center" vertical="center" textRotation="255" shrinkToFit="1"/>
      <protection hidden="1"/>
    </xf>
    <xf numFmtId="0" fontId="31" fillId="5" borderId="47" xfId="0" applyFont="1" applyFill="1" applyBorder="1" applyAlignment="1" applyProtection="1">
      <alignment horizontal="center" vertical="center" textRotation="255" shrinkToFit="1"/>
      <protection hidden="1"/>
    </xf>
    <xf numFmtId="0" fontId="31" fillId="5" borderId="48" xfId="0" applyFont="1" applyFill="1" applyBorder="1" applyAlignment="1" applyProtection="1">
      <alignment horizontal="center" vertical="center" textRotation="255" shrinkToFit="1"/>
      <protection hidden="1"/>
    </xf>
    <xf numFmtId="0" fontId="30" fillId="5" borderId="45" xfId="0" applyFont="1" applyFill="1" applyBorder="1" applyAlignment="1" applyProtection="1">
      <alignment horizontal="center" vertical="center" shrinkToFit="1"/>
      <protection hidden="1"/>
    </xf>
    <xf numFmtId="0" fontId="30" fillId="5" borderId="13" xfId="0" applyFont="1" applyFill="1" applyBorder="1" applyAlignment="1" applyProtection="1">
      <alignment horizontal="center" vertical="center" shrinkToFit="1"/>
      <protection hidden="1"/>
    </xf>
    <xf numFmtId="0" fontId="30" fillId="5" borderId="46" xfId="0" applyFont="1" applyFill="1" applyBorder="1" applyAlignment="1" applyProtection="1">
      <alignment horizontal="center" vertical="center" shrinkToFit="1"/>
      <protection hidden="1"/>
    </xf>
    <xf numFmtId="0" fontId="30" fillId="5" borderId="47" xfId="0" applyFont="1" applyFill="1" applyBorder="1" applyAlignment="1" applyProtection="1">
      <alignment horizontal="center" vertical="center" shrinkToFit="1"/>
      <protection hidden="1"/>
    </xf>
    <xf numFmtId="0" fontId="30" fillId="5" borderId="14" xfId="0" applyFont="1" applyFill="1" applyBorder="1" applyAlignment="1" applyProtection="1">
      <alignment horizontal="center" vertical="center" shrinkToFit="1"/>
      <protection hidden="1"/>
    </xf>
    <xf numFmtId="0" fontId="30" fillId="5" borderId="48" xfId="0" applyFont="1" applyFill="1" applyBorder="1" applyAlignment="1" applyProtection="1">
      <alignment horizontal="center" vertical="center" shrinkToFit="1"/>
      <protection hidden="1"/>
    </xf>
    <xf numFmtId="0" fontId="30" fillId="5" borderId="49" xfId="0" applyFont="1" applyFill="1" applyBorder="1" applyAlignment="1" applyProtection="1">
      <alignment horizontal="center" vertical="center" shrinkToFit="1"/>
      <protection hidden="1"/>
    </xf>
    <xf numFmtId="0" fontId="30" fillId="5" borderId="0" xfId="0" applyFont="1" applyFill="1" applyAlignment="1" applyProtection="1">
      <alignment horizontal="center" vertical="center" shrinkToFit="1"/>
      <protection hidden="1"/>
    </xf>
    <xf numFmtId="0" fontId="30" fillId="5" borderId="50" xfId="0" applyFont="1" applyFill="1" applyBorder="1" applyAlignment="1" applyProtection="1">
      <alignment horizontal="center" vertical="center" shrinkToFit="1"/>
      <protection hidden="1"/>
    </xf>
    <xf numFmtId="0" fontId="6" fillId="5" borderId="46" xfId="0" applyFont="1" applyFill="1" applyBorder="1" applyAlignment="1" applyProtection="1">
      <alignment horizontal="center" vertical="center" shrinkToFit="1"/>
      <protection hidden="1"/>
    </xf>
    <xf numFmtId="0" fontId="6" fillId="5" borderId="47" xfId="0" applyFont="1" applyFill="1" applyBorder="1" applyAlignment="1" applyProtection="1">
      <alignment horizontal="center" vertical="center" shrinkToFit="1"/>
      <protection hidden="1"/>
    </xf>
    <xf numFmtId="0" fontId="6" fillId="5" borderId="48" xfId="0" applyFont="1" applyFill="1" applyBorder="1" applyAlignment="1" applyProtection="1">
      <alignment horizontal="center" vertical="center" shrinkToFit="1"/>
      <protection hidden="1"/>
    </xf>
    <xf numFmtId="0" fontId="32" fillId="5" borderId="20" xfId="0" applyFont="1" applyFill="1" applyBorder="1" applyAlignment="1" applyProtection="1">
      <alignment horizontal="right" vertical="center" wrapText="1" shrinkToFit="1"/>
      <protection hidden="1"/>
    </xf>
    <xf numFmtId="0" fontId="32" fillId="5" borderId="42" xfId="0" applyFont="1" applyFill="1" applyBorder="1" applyAlignment="1" applyProtection="1">
      <alignment horizontal="right" vertical="center" shrinkToFit="1"/>
      <protection hidden="1"/>
    </xf>
    <xf numFmtId="0" fontId="32" fillId="5" borderId="21" xfId="0" applyFont="1" applyFill="1" applyBorder="1" applyAlignment="1" applyProtection="1">
      <alignment horizontal="right" vertical="center" shrinkToFit="1"/>
      <protection hidden="1"/>
    </xf>
    <xf numFmtId="0" fontId="32" fillId="5" borderId="22" xfId="0" applyFont="1" applyFill="1" applyBorder="1" applyAlignment="1" applyProtection="1">
      <alignment horizontal="right" vertical="center" shrinkToFit="1"/>
      <protection hidden="1"/>
    </xf>
    <xf numFmtId="0" fontId="32" fillId="5" borderId="0" xfId="0" applyFont="1" applyFill="1" applyAlignment="1" applyProtection="1">
      <alignment horizontal="right" vertical="center" shrinkToFit="1"/>
      <protection hidden="1"/>
    </xf>
    <xf numFmtId="0" fontId="32" fillId="5" borderId="23" xfId="0" applyFont="1" applyFill="1" applyBorder="1" applyAlignment="1" applyProtection="1">
      <alignment horizontal="right" vertical="center" shrinkToFit="1"/>
      <protection hidden="1"/>
    </xf>
    <xf numFmtId="0" fontId="32" fillId="5" borderId="24" xfId="0" applyFont="1" applyFill="1" applyBorder="1" applyAlignment="1" applyProtection="1">
      <alignment horizontal="right" vertical="center" shrinkToFit="1"/>
      <protection hidden="1"/>
    </xf>
    <xf numFmtId="0" fontId="32" fillId="5" borderId="43" xfId="0" applyFont="1" applyFill="1" applyBorder="1" applyAlignment="1" applyProtection="1">
      <alignment horizontal="right" vertical="center" shrinkToFit="1"/>
      <protection hidden="1"/>
    </xf>
    <xf numFmtId="0" fontId="32" fillId="5" borderId="44" xfId="0" applyFont="1" applyFill="1" applyBorder="1" applyAlignment="1" applyProtection="1">
      <alignment horizontal="right" vertical="center" shrinkToFit="1"/>
      <protection hidden="1"/>
    </xf>
    <xf numFmtId="0" fontId="6" fillId="5" borderId="20" xfId="0" applyFont="1" applyFill="1" applyBorder="1" applyAlignment="1" applyProtection="1">
      <alignment horizontal="center" vertical="center" shrinkToFit="1"/>
      <protection hidden="1"/>
    </xf>
    <xf numFmtId="0" fontId="6" fillId="5" borderId="42" xfId="0" applyFont="1" applyFill="1" applyBorder="1" applyAlignment="1" applyProtection="1">
      <alignment horizontal="center" vertical="center" shrinkToFit="1"/>
      <protection hidden="1"/>
    </xf>
    <xf numFmtId="0" fontId="6" fillId="5" borderId="21" xfId="0" applyFont="1" applyFill="1" applyBorder="1" applyAlignment="1" applyProtection="1">
      <alignment horizontal="center" vertical="center" shrinkToFit="1"/>
      <protection hidden="1"/>
    </xf>
    <xf numFmtId="0" fontId="6" fillId="5" borderId="22" xfId="0" applyFont="1" applyFill="1" applyBorder="1" applyAlignment="1" applyProtection="1">
      <alignment horizontal="center" vertical="center" shrinkToFit="1"/>
      <protection hidden="1"/>
    </xf>
    <xf numFmtId="0" fontId="6" fillId="5" borderId="0" xfId="0" applyFont="1" applyFill="1" applyAlignment="1" applyProtection="1">
      <alignment horizontal="center" vertical="center" shrinkToFit="1"/>
      <protection hidden="1"/>
    </xf>
    <xf numFmtId="0" fontId="6" fillId="5" borderId="23" xfId="0" applyFont="1" applyFill="1" applyBorder="1" applyAlignment="1" applyProtection="1">
      <alignment horizontal="center" vertical="center" shrinkToFit="1"/>
      <protection hidden="1"/>
    </xf>
    <xf numFmtId="0" fontId="6" fillId="5" borderId="24" xfId="0" applyFont="1" applyFill="1" applyBorder="1" applyAlignment="1" applyProtection="1">
      <alignment horizontal="center" vertical="center" shrinkToFit="1"/>
      <protection hidden="1"/>
    </xf>
    <xf numFmtId="0" fontId="6" fillId="5" borderId="43" xfId="0" applyFont="1" applyFill="1" applyBorder="1" applyAlignment="1" applyProtection="1">
      <alignment horizontal="center" vertical="center" shrinkToFit="1"/>
      <protection hidden="1"/>
    </xf>
    <xf numFmtId="0" fontId="6" fillId="5" borderId="44" xfId="0" applyFont="1" applyFill="1" applyBorder="1" applyAlignment="1" applyProtection="1">
      <alignment horizontal="center" vertical="center" shrinkToFit="1"/>
      <protection hidden="1"/>
    </xf>
    <xf numFmtId="0" fontId="30" fillId="5" borderId="16" xfId="0" applyFont="1" applyFill="1" applyBorder="1" applyAlignment="1" applyProtection="1">
      <alignment vertical="center" shrinkToFit="1"/>
      <protection hidden="1"/>
    </xf>
    <xf numFmtId="0" fontId="30" fillId="5" borderId="17" xfId="0" applyFont="1" applyFill="1" applyBorder="1" applyAlignment="1" applyProtection="1">
      <alignment vertical="center" shrinkToFit="1"/>
      <protection hidden="1"/>
    </xf>
    <xf numFmtId="0" fontId="30" fillId="5" borderId="18" xfId="0" applyFont="1" applyFill="1" applyBorder="1" applyAlignment="1" applyProtection="1">
      <alignment vertical="center" shrinkToFit="1"/>
      <protection hidden="1"/>
    </xf>
    <xf numFmtId="0" fontId="17" fillId="5" borderId="17" xfId="0" applyFont="1" applyFill="1" applyBorder="1" applyAlignment="1" applyProtection="1">
      <alignment horizontal="center" vertical="center" shrinkToFit="1"/>
      <protection hidden="1"/>
    </xf>
    <xf numFmtId="0" fontId="29" fillId="5" borderId="17" xfId="0" applyFont="1" applyFill="1" applyBorder="1" applyAlignment="1" applyProtection="1">
      <alignment horizontal="center" vertical="center" shrinkToFit="1"/>
      <protection hidden="1"/>
    </xf>
    <xf numFmtId="0" fontId="6" fillId="5" borderId="16" xfId="0" applyFont="1" applyFill="1" applyBorder="1" applyAlignment="1" applyProtection="1">
      <alignment horizontal="center" vertical="center" shrinkToFit="1"/>
      <protection hidden="1"/>
    </xf>
    <xf numFmtId="0" fontId="30" fillId="5" borderId="24" xfId="0" applyFont="1" applyFill="1" applyBorder="1" applyAlignment="1" applyProtection="1">
      <alignment horizontal="left" vertical="center" shrinkToFit="1"/>
      <protection hidden="1"/>
    </xf>
    <xf numFmtId="0" fontId="30" fillId="5" borderId="43" xfId="0" applyFont="1" applyFill="1" applyBorder="1" applyAlignment="1" applyProtection="1">
      <alignment horizontal="left" vertical="center" shrinkToFit="1"/>
      <protection hidden="1"/>
    </xf>
    <xf numFmtId="0" fontId="30" fillId="5" borderId="44" xfId="0" applyFont="1" applyFill="1" applyBorder="1" applyAlignment="1" applyProtection="1">
      <alignment horizontal="left" vertical="center" shrinkToFit="1"/>
      <protection hidden="1"/>
    </xf>
    <xf numFmtId="0" fontId="16" fillId="5" borderId="42" xfId="0" applyFont="1" applyFill="1" applyBorder="1" applyAlignment="1" applyProtection="1">
      <alignment horizontal="center" vertical="center" shrinkToFit="1"/>
      <protection hidden="1"/>
    </xf>
    <xf numFmtId="0" fontId="16" fillId="5" borderId="0" xfId="0" applyFont="1" applyFill="1" applyAlignment="1" applyProtection="1">
      <alignment horizontal="center" vertical="center" shrinkToFit="1"/>
      <protection hidden="1"/>
    </xf>
    <xf numFmtId="0" fontId="6" fillId="5" borderId="42" xfId="0" applyFont="1" applyFill="1" applyBorder="1" applyAlignment="1" applyProtection="1">
      <alignment vertical="center" shrinkToFit="1"/>
      <protection hidden="1"/>
    </xf>
    <xf numFmtId="0" fontId="6" fillId="5" borderId="21" xfId="0" applyFont="1" applyFill="1" applyBorder="1" applyAlignment="1" applyProtection="1">
      <alignment vertical="center" shrinkToFit="1"/>
      <protection hidden="1"/>
    </xf>
    <xf numFmtId="0" fontId="6" fillId="5" borderId="0" xfId="0" applyFont="1" applyFill="1" applyAlignment="1" applyProtection="1">
      <alignment vertical="center" shrinkToFit="1"/>
      <protection hidden="1"/>
    </xf>
    <xf numFmtId="0" fontId="6" fillId="5" borderId="23" xfId="0" applyFont="1" applyFill="1" applyBorder="1" applyAlignment="1" applyProtection="1">
      <alignment vertical="center" shrinkToFit="1"/>
      <protection hidden="1"/>
    </xf>
    <xf numFmtId="0" fontId="6" fillId="5" borderId="43" xfId="0" applyFont="1" applyFill="1" applyBorder="1" applyAlignment="1" applyProtection="1">
      <alignment vertical="center" shrinkToFit="1"/>
      <protection hidden="1"/>
    </xf>
    <xf numFmtId="0" fontId="6" fillId="5" borderId="44" xfId="0" applyFont="1" applyFill="1" applyBorder="1" applyAlignment="1" applyProtection="1">
      <alignment vertical="center" shrinkToFit="1"/>
      <protection hidden="1"/>
    </xf>
    <xf numFmtId="0" fontId="10" fillId="5" borderId="43" xfId="0" applyFont="1" applyFill="1" applyBorder="1" applyAlignment="1" applyProtection="1">
      <alignment vertical="center" shrinkToFit="1"/>
      <protection hidden="1"/>
    </xf>
    <xf numFmtId="0" fontId="0" fillId="5" borderId="43" xfId="0" applyFill="1" applyBorder="1" applyAlignment="1" applyProtection="1">
      <alignment vertical="center" shrinkToFit="1"/>
      <protection hidden="1"/>
    </xf>
    <xf numFmtId="178" fontId="30" fillId="5" borderId="42" xfId="0" applyNumberFormat="1" applyFont="1" applyFill="1" applyBorder="1" applyAlignment="1" applyProtection="1">
      <alignment horizontal="left" vertical="center" shrinkToFit="1"/>
      <protection hidden="1"/>
    </xf>
    <xf numFmtId="178" fontId="30" fillId="5" borderId="0" xfId="0" applyNumberFormat="1" applyFont="1" applyFill="1" applyBorder="1" applyAlignment="1" applyProtection="1">
      <alignment horizontal="left" vertical="center" shrinkToFit="1"/>
      <protection hidden="1"/>
    </xf>
    <xf numFmtId="0" fontId="30" fillId="5" borderId="42" xfId="0" applyFont="1" applyFill="1" applyBorder="1" applyAlignment="1" applyProtection="1">
      <alignment horizontal="center" vertical="center" shrinkToFit="1"/>
      <protection hidden="1"/>
    </xf>
    <xf numFmtId="0" fontId="30" fillId="5" borderId="0" xfId="0" applyFont="1" applyFill="1" applyBorder="1" applyAlignment="1" applyProtection="1">
      <alignment horizontal="center" vertical="center" shrinkToFit="1"/>
      <protection hidden="1"/>
    </xf>
    <xf numFmtId="0" fontId="27" fillId="5" borderId="20" xfId="0" applyFont="1" applyFill="1" applyBorder="1" applyAlignment="1" applyProtection="1">
      <alignment horizontal="right" vertical="center" shrinkToFit="1"/>
      <protection hidden="1"/>
    </xf>
    <xf numFmtId="0" fontId="27" fillId="5" borderId="42" xfId="0" applyFont="1" applyFill="1" applyBorder="1" applyAlignment="1" applyProtection="1">
      <alignment horizontal="right" vertical="center" shrinkToFit="1"/>
      <protection hidden="1"/>
    </xf>
    <xf numFmtId="0" fontId="27" fillId="5" borderId="22" xfId="0" applyFont="1" applyFill="1" applyBorder="1" applyAlignment="1" applyProtection="1">
      <alignment horizontal="right" vertical="center" shrinkToFit="1"/>
      <protection hidden="1"/>
    </xf>
    <xf numFmtId="0" fontId="27" fillId="5" borderId="0" xfId="0" applyFont="1" applyFill="1" applyBorder="1" applyAlignment="1" applyProtection="1">
      <alignment horizontal="right" vertical="center" shrinkToFit="1"/>
      <protection hidden="1"/>
    </xf>
    <xf numFmtId="0" fontId="6" fillId="5" borderId="45" xfId="0" applyFont="1" applyFill="1" applyBorder="1" applyAlignment="1" applyProtection="1">
      <alignment vertical="center" shrinkToFit="1"/>
      <protection hidden="1"/>
    </xf>
    <xf numFmtId="0" fontId="6" fillId="5" borderId="13" xfId="0" applyFont="1" applyFill="1" applyBorder="1" applyAlignment="1" applyProtection="1">
      <alignment vertical="center" shrinkToFit="1"/>
      <protection hidden="1"/>
    </xf>
    <xf numFmtId="0" fontId="6" fillId="5" borderId="46" xfId="0" applyFont="1" applyFill="1" applyBorder="1" applyAlignment="1" applyProtection="1">
      <alignment vertical="center" shrinkToFit="1"/>
      <protection hidden="1"/>
    </xf>
    <xf numFmtId="0" fontId="6" fillId="5" borderId="47" xfId="0" applyFont="1" applyFill="1" applyBorder="1" applyAlignment="1" applyProtection="1">
      <alignment vertical="center" shrinkToFit="1"/>
      <protection hidden="1"/>
    </xf>
    <xf numFmtId="0" fontId="6" fillId="5" borderId="14" xfId="0" applyFont="1" applyFill="1" applyBorder="1" applyAlignment="1" applyProtection="1">
      <alignment vertical="center" shrinkToFit="1"/>
      <protection hidden="1"/>
    </xf>
    <xf numFmtId="0" fontId="6" fillId="5" borderId="48" xfId="0" applyFont="1" applyFill="1" applyBorder="1" applyAlignment="1" applyProtection="1">
      <alignment vertical="center" shrinkToFit="1"/>
      <protection hidden="1"/>
    </xf>
    <xf numFmtId="0" fontId="32" fillId="5" borderId="45" xfId="0" applyFont="1" applyFill="1" applyBorder="1" applyAlignment="1" applyProtection="1">
      <alignment vertical="center" wrapText="1" shrinkToFit="1"/>
      <protection hidden="1"/>
    </xf>
    <xf numFmtId="0" fontId="33" fillId="5" borderId="13" xfId="0" applyFont="1" applyFill="1" applyBorder="1" applyAlignment="1" applyProtection="1">
      <alignment vertical="center" shrinkToFit="1"/>
      <protection hidden="1"/>
    </xf>
    <xf numFmtId="0" fontId="33" fillId="5" borderId="46" xfId="0" applyFont="1" applyFill="1" applyBorder="1" applyAlignment="1" applyProtection="1">
      <alignment vertical="center" shrinkToFit="1"/>
      <protection hidden="1"/>
    </xf>
    <xf numFmtId="0" fontId="33" fillId="5" borderId="49" xfId="0" applyFont="1" applyFill="1" applyBorder="1" applyAlignment="1" applyProtection="1">
      <alignment vertical="center" shrinkToFit="1"/>
      <protection hidden="1"/>
    </xf>
    <xf numFmtId="0" fontId="33" fillId="5" borderId="0" xfId="0" applyFont="1" applyFill="1" applyAlignment="1" applyProtection="1">
      <alignment vertical="center" shrinkToFit="1"/>
      <protection hidden="1"/>
    </xf>
    <xf numFmtId="0" fontId="33" fillId="5" borderId="50" xfId="0" applyFont="1" applyFill="1" applyBorder="1" applyAlignment="1" applyProtection="1">
      <alignment vertical="center" shrinkToFit="1"/>
      <protection hidden="1"/>
    </xf>
    <xf numFmtId="0" fontId="33" fillId="5" borderId="47" xfId="0" applyFont="1" applyFill="1" applyBorder="1" applyAlignment="1" applyProtection="1">
      <alignment vertical="center" shrinkToFit="1"/>
      <protection hidden="1"/>
    </xf>
    <xf numFmtId="0" fontId="33" fillId="5" borderId="14" xfId="0" applyFont="1" applyFill="1" applyBorder="1" applyAlignment="1" applyProtection="1">
      <alignment vertical="center" shrinkToFit="1"/>
      <protection hidden="1"/>
    </xf>
    <xf numFmtId="0" fontId="33" fillId="5" borderId="48" xfId="0" applyFont="1" applyFill="1" applyBorder="1" applyAlignment="1" applyProtection="1">
      <alignment vertical="center" shrinkToFit="1"/>
      <protection hidden="1"/>
    </xf>
    <xf numFmtId="0" fontId="6" fillId="5" borderId="17" xfId="0" applyFont="1" applyFill="1" applyBorder="1" applyAlignment="1" applyProtection="1">
      <alignment vertical="center" shrinkToFit="1"/>
      <protection hidden="1"/>
    </xf>
    <xf numFmtId="0" fontId="6" fillId="5" borderId="18" xfId="0" applyFont="1" applyFill="1" applyBorder="1" applyAlignment="1" applyProtection="1">
      <alignment vertical="center" shrinkToFit="1"/>
      <protection hidden="1"/>
    </xf>
    <xf numFmtId="0" fontId="0" fillId="5" borderId="13" xfId="0" applyFill="1" applyBorder="1" applyAlignment="1" applyProtection="1">
      <alignment horizontal="center" vertical="center" shrinkToFit="1"/>
      <protection hidden="1"/>
    </xf>
    <xf numFmtId="0" fontId="0" fillId="5" borderId="46" xfId="0" applyFill="1" applyBorder="1" applyAlignment="1" applyProtection="1">
      <alignment horizontal="center" vertical="center" shrinkToFit="1"/>
      <protection hidden="1"/>
    </xf>
    <xf numFmtId="0" fontId="0" fillId="5" borderId="47" xfId="0" applyFill="1" applyBorder="1" applyAlignment="1" applyProtection="1">
      <alignment horizontal="center" vertical="center" shrinkToFit="1"/>
      <protection hidden="1"/>
    </xf>
    <xf numFmtId="0" fontId="0" fillId="5" borderId="14" xfId="0" applyFill="1" applyBorder="1" applyAlignment="1" applyProtection="1">
      <alignment horizontal="center" vertical="center" shrinkToFit="1"/>
      <protection hidden="1"/>
    </xf>
    <xf numFmtId="0" fontId="0" fillId="5" borderId="48" xfId="0" applyFill="1" applyBorder="1" applyAlignment="1" applyProtection="1">
      <alignment horizontal="center" vertical="center" shrinkToFit="1"/>
      <protection hidden="1"/>
    </xf>
    <xf numFmtId="0" fontId="30" fillId="5" borderId="45" xfId="0" applyFont="1" applyFill="1" applyBorder="1" applyAlignment="1" applyProtection="1">
      <alignment vertical="center" shrinkToFit="1"/>
      <protection hidden="1"/>
    </xf>
    <xf numFmtId="0" fontId="0" fillId="5" borderId="13" xfId="0" applyFill="1" applyBorder="1" applyAlignment="1" applyProtection="1">
      <alignment vertical="center" shrinkToFit="1"/>
      <protection hidden="1"/>
    </xf>
    <xf numFmtId="0" fontId="0" fillId="5" borderId="46" xfId="0" applyFill="1" applyBorder="1" applyAlignment="1" applyProtection="1">
      <alignment vertical="center" shrinkToFit="1"/>
      <protection hidden="1"/>
    </xf>
    <xf numFmtId="0" fontId="0" fillId="5" borderId="47" xfId="0" applyFill="1" applyBorder="1" applyAlignment="1" applyProtection="1">
      <alignment vertical="center" shrinkToFit="1"/>
      <protection hidden="1"/>
    </xf>
    <xf numFmtId="0" fontId="0" fillId="5" borderId="14" xfId="0" applyFill="1" applyBorder="1" applyAlignment="1" applyProtection="1">
      <alignment vertical="center" shrinkToFit="1"/>
      <protection hidden="1"/>
    </xf>
    <xf numFmtId="0" fontId="0" fillId="5" borderId="48" xfId="0" applyFill="1" applyBorder="1" applyAlignment="1" applyProtection="1">
      <alignment vertical="center" shrinkToFit="1"/>
      <protection hidden="1"/>
    </xf>
    <xf numFmtId="0" fontId="6" fillId="5" borderId="5" xfId="0" applyFont="1" applyFill="1" applyBorder="1" applyAlignment="1" applyProtection="1">
      <alignment horizontal="center" vertical="center" shrinkToFit="1"/>
      <protection hidden="1"/>
    </xf>
    <xf numFmtId="0" fontId="6" fillId="5" borderId="6" xfId="0" applyFont="1" applyFill="1" applyBorder="1" applyAlignment="1" applyProtection="1">
      <alignment horizontal="center" vertical="center" shrinkToFit="1"/>
      <protection hidden="1"/>
    </xf>
    <xf numFmtId="0" fontId="31" fillId="5" borderId="13" xfId="0" applyFont="1" applyFill="1" applyBorder="1" applyAlignment="1" applyProtection="1">
      <alignment horizontal="center" vertical="center" shrinkToFit="1"/>
      <protection hidden="1"/>
    </xf>
    <xf numFmtId="0" fontId="31" fillId="5" borderId="46" xfId="0" applyFont="1" applyFill="1" applyBorder="1" applyAlignment="1" applyProtection="1">
      <alignment horizontal="center" vertical="center" shrinkToFit="1"/>
      <protection hidden="1"/>
    </xf>
    <xf numFmtId="0" fontId="31" fillId="5" borderId="47" xfId="0" applyFont="1" applyFill="1" applyBorder="1" applyAlignment="1" applyProtection="1">
      <alignment horizontal="center" vertical="center" shrinkToFit="1"/>
      <protection hidden="1"/>
    </xf>
    <xf numFmtId="0" fontId="31" fillId="5" borderId="14" xfId="0" applyFont="1" applyFill="1" applyBorder="1" applyAlignment="1" applyProtection="1">
      <alignment horizontal="center" vertical="center" shrinkToFit="1"/>
      <protection hidden="1"/>
    </xf>
    <xf numFmtId="0" fontId="31" fillId="5" borderId="48" xfId="0" applyFont="1" applyFill="1" applyBorder="1" applyAlignment="1" applyProtection="1">
      <alignment horizontal="center" vertical="center" shrinkToFit="1"/>
      <protection hidden="1"/>
    </xf>
    <xf numFmtId="0" fontId="30" fillId="5" borderId="46" xfId="0" applyFont="1" applyFill="1" applyBorder="1" applyAlignment="1" applyProtection="1">
      <alignment horizontal="center" vertical="center" textRotation="255" shrinkToFit="1"/>
      <protection hidden="1"/>
    </xf>
    <xf numFmtId="0" fontId="30" fillId="5" borderId="49" xfId="0" applyFont="1" applyFill="1" applyBorder="1" applyAlignment="1" applyProtection="1">
      <alignment horizontal="center" vertical="center" textRotation="255" shrinkToFit="1"/>
      <protection hidden="1"/>
    </xf>
    <xf numFmtId="0" fontId="30" fillId="5" borderId="50" xfId="0" applyFont="1" applyFill="1" applyBorder="1" applyAlignment="1" applyProtection="1">
      <alignment horizontal="center" vertical="center" textRotation="255" shrinkToFit="1"/>
      <protection hidden="1"/>
    </xf>
    <xf numFmtId="0" fontId="30" fillId="5" borderId="47" xfId="0" applyFont="1" applyFill="1" applyBorder="1" applyAlignment="1" applyProtection="1">
      <alignment horizontal="center" vertical="center" textRotation="255" shrinkToFit="1"/>
      <protection hidden="1"/>
    </xf>
    <xf numFmtId="0" fontId="30" fillId="5" borderId="48" xfId="0" applyFont="1" applyFill="1" applyBorder="1" applyAlignment="1" applyProtection="1">
      <alignment horizontal="center" vertical="center" textRotation="255" shrinkToFit="1"/>
      <protection hidden="1"/>
    </xf>
    <xf numFmtId="0" fontId="26" fillId="5" borderId="45" xfId="0" applyFont="1" applyFill="1" applyBorder="1" applyAlignment="1" applyProtection="1">
      <alignment horizontal="center" vertical="center" shrinkToFit="1"/>
      <protection hidden="1"/>
    </xf>
    <xf numFmtId="0" fontId="26" fillId="5" borderId="46" xfId="0" applyFont="1" applyFill="1" applyBorder="1" applyAlignment="1" applyProtection="1">
      <alignment horizontal="center" vertical="center" shrinkToFit="1"/>
      <protection hidden="1"/>
    </xf>
    <xf numFmtId="0" fontId="26" fillId="5" borderId="47" xfId="0" applyFont="1" applyFill="1" applyBorder="1" applyAlignment="1" applyProtection="1">
      <alignment horizontal="center" vertical="center" shrinkToFit="1"/>
      <protection hidden="1"/>
    </xf>
    <xf numFmtId="0" fontId="26" fillId="5" borderId="48" xfId="0" applyFont="1" applyFill="1" applyBorder="1" applyAlignment="1" applyProtection="1">
      <alignment horizontal="center" vertical="center" shrinkToFit="1"/>
      <protection hidden="1"/>
    </xf>
    <xf numFmtId="0" fontId="0" fillId="5" borderId="0" xfId="0" applyFill="1" applyAlignment="1" applyProtection="1">
      <alignment vertical="center" shrinkToFit="1"/>
      <protection hidden="1"/>
    </xf>
    <xf numFmtId="0" fontId="6" fillId="5" borderId="2" xfId="0" applyFont="1" applyFill="1" applyBorder="1" applyAlignment="1" applyProtection="1">
      <alignment horizontal="center" vertical="center" shrinkToFit="1"/>
      <protection hidden="1"/>
    </xf>
    <xf numFmtId="0" fontId="6" fillId="5" borderId="10" xfId="0" applyFont="1" applyFill="1" applyBorder="1" applyAlignment="1" applyProtection="1">
      <alignment horizontal="center" vertical="center" shrinkToFit="1"/>
      <protection hidden="1"/>
    </xf>
    <xf numFmtId="0" fontId="27" fillId="5" borderId="2" xfId="0" applyFont="1" applyFill="1" applyBorder="1" applyAlignment="1" applyProtection="1">
      <alignment horizontal="center" vertical="center" shrinkToFit="1"/>
      <protection hidden="1"/>
    </xf>
    <xf numFmtId="0" fontId="27" fillId="5" borderId="33" xfId="0" applyFont="1" applyFill="1" applyBorder="1" applyAlignment="1" applyProtection="1">
      <alignment horizontal="center" vertical="center" shrinkToFit="1"/>
      <protection hidden="1"/>
    </xf>
    <xf numFmtId="0" fontId="28" fillId="5" borderId="34" xfId="0" applyFont="1" applyFill="1" applyBorder="1" applyAlignment="1" applyProtection="1">
      <alignment horizontal="center" vertical="center" shrinkToFit="1"/>
      <protection hidden="1"/>
    </xf>
    <xf numFmtId="0" fontId="0" fillId="5" borderId="2" xfId="0" applyFill="1" applyBorder="1" applyAlignment="1" applyProtection="1">
      <alignment horizontal="center" vertical="center" shrinkToFit="1"/>
      <protection hidden="1"/>
    </xf>
    <xf numFmtId="0" fontId="6" fillId="5" borderId="4" xfId="0" applyFont="1" applyFill="1" applyBorder="1" applyAlignment="1" applyProtection="1">
      <alignment horizontal="center" vertical="center" shrinkToFit="1"/>
      <protection hidden="1"/>
    </xf>
    <xf numFmtId="0" fontId="6" fillId="5" borderId="35" xfId="0" applyFont="1" applyFill="1" applyBorder="1" applyAlignment="1" applyProtection="1">
      <alignment horizontal="center" vertical="center" shrinkToFit="1"/>
      <protection hidden="1"/>
    </xf>
    <xf numFmtId="0" fontId="6" fillId="5" borderId="36" xfId="0" applyFont="1" applyFill="1" applyBorder="1" applyAlignment="1" applyProtection="1">
      <alignment horizontal="center" vertical="center" shrinkToFit="1"/>
      <protection hidden="1"/>
    </xf>
    <xf numFmtId="0" fontId="6" fillId="5" borderId="37" xfId="0" applyFont="1" applyFill="1" applyBorder="1" applyAlignment="1" applyProtection="1">
      <alignment horizontal="center" vertical="center" shrinkToFit="1"/>
      <protection hidden="1"/>
    </xf>
    <xf numFmtId="0" fontId="6" fillId="5" borderId="38" xfId="0" applyFont="1" applyFill="1" applyBorder="1" applyAlignment="1" applyProtection="1">
      <alignment horizontal="center" vertical="center" shrinkToFit="1"/>
      <protection hidden="1"/>
    </xf>
    <xf numFmtId="0" fontId="6" fillId="5" borderId="54" xfId="0" applyFont="1" applyFill="1" applyBorder="1" applyAlignment="1" applyProtection="1">
      <alignment horizontal="center" vertical="center" shrinkToFit="1"/>
      <protection hidden="1"/>
    </xf>
    <xf numFmtId="0" fontId="6" fillId="5" borderId="55" xfId="0" applyFont="1" applyFill="1" applyBorder="1" applyAlignment="1" applyProtection="1">
      <alignment horizontal="center" vertical="center" shrinkToFit="1"/>
      <protection hidden="1"/>
    </xf>
    <xf numFmtId="0" fontId="27" fillId="5" borderId="29" xfId="0" applyFont="1" applyFill="1" applyBorder="1" applyAlignment="1" applyProtection="1">
      <alignment horizontal="center" vertical="center" shrinkToFit="1"/>
      <protection hidden="1"/>
    </xf>
    <xf numFmtId="0" fontId="27" fillId="5" borderId="34" xfId="0" applyFont="1" applyFill="1" applyBorder="1" applyAlignment="1" applyProtection="1">
      <alignment horizontal="center" vertical="center" shrinkToFit="1"/>
      <protection hidden="1"/>
    </xf>
    <xf numFmtId="0" fontId="0" fillId="5" borderId="16" xfId="0" applyFill="1" applyBorder="1" applyAlignment="1" applyProtection="1">
      <alignment horizontal="center" vertical="center" shrinkToFit="1"/>
      <protection hidden="1"/>
    </xf>
    <xf numFmtId="0" fontId="0" fillId="5" borderId="16" xfId="0" applyFill="1" applyBorder="1" applyAlignment="1" applyProtection="1">
      <alignment vertical="center" shrinkToFit="1"/>
      <protection hidden="1"/>
    </xf>
    <xf numFmtId="0" fontId="0" fillId="5" borderId="17" xfId="0" applyFill="1" applyBorder="1" applyAlignment="1" applyProtection="1">
      <alignment vertical="center" shrinkToFit="1"/>
      <protection hidden="1"/>
    </xf>
    <xf numFmtId="0" fontId="0" fillId="5" borderId="18" xfId="0" applyFill="1" applyBorder="1" applyAlignment="1" applyProtection="1">
      <alignment vertical="center" shrinkToFit="1"/>
      <protection hidden="1"/>
    </xf>
    <xf numFmtId="0" fontId="19" fillId="5" borderId="0" xfId="0" applyFont="1" applyFill="1" applyAlignment="1" applyProtection="1">
      <alignment horizontal="center" vertical="center" shrinkToFit="1"/>
      <protection hidden="1"/>
    </xf>
    <xf numFmtId="0" fontId="19" fillId="5" borderId="43" xfId="0" applyFont="1" applyFill="1" applyBorder="1" applyAlignment="1" applyProtection="1">
      <alignment horizontal="center" vertical="center" shrinkToFit="1"/>
      <protection hidden="1"/>
    </xf>
    <xf numFmtId="0" fontId="26" fillId="5" borderId="0" xfId="0" applyFont="1" applyFill="1" applyAlignment="1" applyProtection="1">
      <alignment vertical="center" shrinkToFit="1"/>
      <protection hidden="1"/>
    </xf>
    <xf numFmtId="0" fontId="6" fillId="5" borderId="0" xfId="0" applyFont="1" applyFill="1" applyAlignment="1" applyProtection="1">
      <alignment horizontal="center" shrinkToFit="1"/>
      <protection hidden="1"/>
    </xf>
    <xf numFmtId="0" fontId="6" fillId="5" borderId="53" xfId="0" applyFont="1" applyFill="1" applyBorder="1" applyAlignment="1" applyProtection="1">
      <alignment horizontal="center" vertical="center" shrinkToFit="1"/>
      <protection hidden="1"/>
    </xf>
    <xf numFmtId="0" fontId="6" fillId="5" borderId="27" xfId="0" applyFont="1" applyFill="1" applyBorder="1" applyAlignment="1" applyProtection="1">
      <alignment vertical="center" shrinkToFit="1"/>
      <protection hidden="1"/>
    </xf>
    <xf numFmtId="0" fontId="6" fillId="5" borderId="51" xfId="0" applyFont="1" applyFill="1" applyBorder="1" applyAlignment="1" applyProtection="1">
      <alignment vertical="center" shrinkToFit="1"/>
      <protection hidden="1"/>
    </xf>
    <xf numFmtId="0" fontId="6" fillId="5" borderId="52" xfId="0" applyFont="1" applyFill="1" applyBorder="1" applyAlignment="1" applyProtection="1">
      <alignment vertical="center" shrinkToFit="1"/>
      <protection hidden="1"/>
    </xf>
    <xf numFmtId="0" fontId="0" fillId="5" borderId="27" xfId="0" applyFill="1" applyBorder="1" applyAlignment="1" applyProtection="1">
      <alignment vertical="center" shrinkToFit="1"/>
      <protection hidden="1"/>
    </xf>
    <xf numFmtId="0" fontId="0" fillId="5" borderId="51" xfId="0" applyFill="1" applyBorder="1" applyAlignment="1" applyProtection="1">
      <alignment vertical="center" shrinkToFit="1"/>
      <protection hidden="1"/>
    </xf>
    <xf numFmtId="0" fontId="0" fillId="5" borderId="52" xfId="0" applyFill="1" applyBorder="1" applyAlignment="1" applyProtection="1">
      <alignment vertical="center" shrinkToFit="1"/>
      <protection hidden="1"/>
    </xf>
    <xf numFmtId="0" fontId="0" fillId="5" borderId="5" xfId="0" applyFill="1" applyBorder="1" applyAlignment="1" applyProtection="1">
      <alignment horizontal="center" vertical="center" shrinkToFit="1"/>
      <protection hidden="1"/>
    </xf>
    <xf numFmtId="0" fontId="0" fillId="5" borderId="6" xfId="0" applyFill="1" applyBorder="1" applyAlignment="1" applyProtection="1">
      <alignment horizontal="center" vertical="center" shrinkToFit="1"/>
      <protection hidden="1"/>
    </xf>
    <xf numFmtId="0" fontId="16" fillId="5" borderId="0" xfId="0" applyFont="1" applyFill="1" applyAlignment="1" applyProtection="1">
      <alignment vertical="center" wrapText="1" shrinkToFit="1"/>
      <protection hidden="1"/>
    </xf>
    <xf numFmtId="0" fontId="6" fillId="5" borderId="78" xfId="0" applyFont="1" applyFill="1" applyBorder="1" applyAlignment="1" applyProtection="1">
      <alignment horizontal="center" vertical="center" shrinkToFit="1"/>
      <protection hidden="1"/>
    </xf>
    <xf numFmtId="0" fontId="6" fillId="5" borderId="80" xfId="0" applyFont="1" applyFill="1" applyBorder="1" applyAlignment="1" applyProtection="1">
      <alignment horizontal="center" vertical="center" shrinkToFit="1"/>
      <protection hidden="1"/>
    </xf>
    <xf numFmtId="0" fontId="6" fillId="5" borderId="81" xfId="0" applyFont="1" applyFill="1" applyBorder="1" applyAlignment="1" applyProtection="1">
      <alignment horizontal="center" vertical="center" shrinkToFit="1"/>
      <protection hidden="1"/>
    </xf>
    <xf numFmtId="0" fontId="6" fillId="5" borderId="73" xfId="0" applyFont="1" applyFill="1" applyBorder="1" applyAlignment="1" applyProtection="1">
      <alignment horizontal="center" vertical="center" shrinkToFit="1"/>
      <protection hidden="1"/>
    </xf>
    <xf numFmtId="0" fontId="6" fillId="5" borderId="77" xfId="0" applyFont="1" applyFill="1" applyBorder="1" applyAlignment="1" applyProtection="1">
      <alignment horizontal="center" vertical="center" shrinkToFit="1"/>
      <protection hidden="1"/>
    </xf>
    <xf numFmtId="0" fontId="6" fillId="5" borderId="79" xfId="0" applyFont="1" applyFill="1" applyBorder="1" applyAlignment="1" applyProtection="1">
      <alignment horizontal="center" vertical="center" shrinkToFit="1"/>
      <protection hidden="1"/>
    </xf>
    <xf numFmtId="0" fontId="55" fillId="5" borderId="42" xfId="0" applyFont="1" applyFill="1" applyBorder="1" applyAlignment="1" applyProtection="1">
      <alignment horizontal="left" vertical="center" shrinkToFit="1"/>
      <protection hidden="1"/>
    </xf>
    <xf numFmtId="0" fontId="55" fillId="5" borderId="0" xfId="0" applyFont="1" applyFill="1" applyAlignment="1" applyProtection="1">
      <alignment horizontal="left" vertical="center" shrinkToFit="1"/>
      <protection hidden="1"/>
    </xf>
    <xf numFmtId="0" fontId="29" fillId="5" borderId="42" xfId="0" applyFont="1" applyFill="1" applyBorder="1" applyAlignment="1" applyProtection="1">
      <alignment horizontal="center" vertical="center" shrinkToFit="1"/>
      <protection hidden="1"/>
    </xf>
    <xf numFmtId="0" fontId="29" fillId="5" borderId="0" xfId="0" applyFont="1" applyFill="1" applyAlignment="1" applyProtection="1">
      <alignment horizontal="center" vertical="center" shrinkToFit="1"/>
      <protection hidden="1"/>
    </xf>
    <xf numFmtId="0" fontId="27" fillId="5" borderId="0" xfId="0" applyFont="1" applyFill="1" applyAlignment="1" applyProtection="1">
      <alignment vertical="center" wrapText="1" shrinkToFit="1"/>
      <protection hidden="1"/>
    </xf>
    <xf numFmtId="0" fontId="0" fillId="5" borderId="57" xfId="0" applyFill="1" applyBorder="1" applyAlignment="1" applyProtection="1">
      <alignment vertical="center" shrinkToFit="1"/>
      <protection hidden="1"/>
    </xf>
    <xf numFmtId="0" fontId="0" fillId="5" borderId="58" xfId="0" applyFill="1" applyBorder="1" applyAlignment="1" applyProtection="1">
      <alignment vertical="center" shrinkToFit="1"/>
      <protection hidden="1"/>
    </xf>
    <xf numFmtId="0" fontId="0" fillId="5" borderId="59" xfId="0" applyFill="1" applyBorder="1" applyAlignment="1" applyProtection="1">
      <alignment vertical="center" shrinkToFit="1"/>
      <protection hidden="1"/>
    </xf>
    <xf numFmtId="0" fontId="0" fillId="5" borderId="60" xfId="0" applyFill="1" applyBorder="1" applyAlignment="1" applyProtection="1">
      <alignment vertical="center" shrinkToFit="1"/>
      <protection hidden="1"/>
    </xf>
    <xf numFmtId="0" fontId="0" fillId="5" borderId="61" xfId="0" applyFill="1" applyBorder="1" applyAlignment="1" applyProtection="1">
      <alignment vertical="center" shrinkToFit="1"/>
      <protection hidden="1"/>
    </xf>
    <xf numFmtId="0" fontId="0" fillId="5" borderId="62" xfId="0" applyFill="1" applyBorder="1" applyAlignment="1" applyProtection="1">
      <alignment vertical="center" shrinkToFit="1"/>
      <protection hidden="1"/>
    </xf>
    <xf numFmtId="0" fontId="0" fillId="5" borderId="63" xfId="0" applyFill="1" applyBorder="1" applyAlignment="1" applyProtection="1">
      <alignment vertical="center" shrinkToFit="1"/>
      <protection hidden="1"/>
    </xf>
    <xf numFmtId="0" fontId="0" fillId="5" borderId="64" xfId="0" applyFill="1" applyBorder="1" applyAlignment="1" applyProtection="1">
      <alignment vertical="center" shrinkToFit="1"/>
      <protection hidden="1"/>
    </xf>
    <xf numFmtId="0" fontId="16" fillId="5" borderId="65" xfId="0" applyFont="1" applyFill="1" applyBorder="1" applyAlignment="1" applyProtection="1">
      <alignment horizontal="center" vertical="center" wrapText="1" shrinkToFit="1"/>
      <protection hidden="1"/>
    </xf>
    <xf numFmtId="0" fontId="0" fillId="5" borderId="66" xfId="0" applyFill="1" applyBorder="1" applyAlignment="1" applyProtection="1">
      <alignment horizontal="center" vertical="center" wrapText="1" shrinkToFit="1"/>
      <protection hidden="1"/>
    </xf>
    <xf numFmtId="0" fontId="0" fillId="5" borderId="67" xfId="0" applyFill="1" applyBorder="1" applyAlignment="1" applyProtection="1">
      <alignment horizontal="center" vertical="center" wrapText="1" shrinkToFit="1"/>
      <protection hidden="1"/>
    </xf>
    <xf numFmtId="0" fontId="0" fillId="5" borderId="68" xfId="0" applyFill="1" applyBorder="1" applyAlignment="1" applyProtection="1">
      <alignment horizontal="center" vertical="center" wrapText="1" shrinkToFit="1"/>
      <protection hidden="1"/>
    </xf>
    <xf numFmtId="0" fontId="0" fillId="5" borderId="0" xfId="0" applyFill="1" applyAlignment="1" applyProtection="1">
      <alignment horizontal="center" vertical="center" wrapText="1" shrinkToFit="1"/>
      <protection hidden="1"/>
    </xf>
    <xf numFmtId="0" fontId="0" fillId="5" borderId="69" xfId="0" applyFill="1" applyBorder="1" applyAlignment="1" applyProtection="1">
      <alignment horizontal="center" vertical="center" wrapText="1" shrinkToFit="1"/>
      <protection hidden="1"/>
    </xf>
    <xf numFmtId="0" fontId="39" fillId="5" borderId="68" xfId="0" applyFont="1" applyFill="1" applyBorder="1" applyAlignment="1" applyProtection="1">
      <alignment horizontal="center" vertical="center" shrinkToFit="1"/>
      <protection hidden="1"/>
    </xf>
    <xf numFmtId="0" fontId="25" fillId="5" borderId="0" xfId="0" applyFont="1" applyFill="1" applyAlignment="1" applyProtection="1">
      <alignment horizontal="center" vertical="center" shrinkToFit="1"/>
      <protection hidden="1"/>
    </xf>
    <xf numFmtId="0" fontId="25" fillId="5" borderId="69" xfId="0" applyFont="1" applyFill="1" applyBorder="1" applyAlignment="1" applyProtection="1">
      <alignment horizontal="center" vertical="center" shrinkToFit="1"/>
      <protection hidden="1"/>
    </xf>
    <xf numFmtId="0" fontId="25" fillId="5" borderId="68" xfId="0" applyFont="1" applyFill="1" applyBorder="1" applyAlignment="1" applyProtection="1">
      <alignment horizontal="center" vertical="center" shrinkToFit="1"/>
      <protection hidden="1"/>
    </xf>
    <xf numFmtId="0" fontId="27" fillId="5" borderId="68" xfId="0" applyFont="1" applyFill="1" applyBorder="1" applyAlignment="1" applyProtection="1">
      <alignment horizontal="left" vertical="top" wrapText="1" shrinkToFit="1"/>
      <protection hidden="1"/>
    </xf>
    <xf numFmtId="0" fontId="0" fillId="5" borderId="0" xfId="0" applyFill="1" applyAlignment="1" applyProtection="1">
      <alignment horizontal="left" vertical="top" wrapText="1" shrinkToFit="1"/>
      <protection hidden="1"/>
    </xf>
    <xf numFmtId="0" fontId="0" fillId="5" borderId="69" xfId="0" applyFill="1" applyBorder="1" applyAlignment="1" applyProtection="1">
      <alignment horizontal="left" vertical="top" wrapText="1" shrinkToFit="1"/>
      <protection hidden="1"/>
    </xf>
    <xf numFmtId="0" fontId="0" fillId="5" borderId="68" xfId="0" applyFill="1" applyBorder="1" applyAlignment="1" applyProtection="1">
      <alignment horizontal="left" vertical="top" wrapText="1" shrinkToFit="1"/>
      <protection hidden="1"/>
    </xf>
    <xf numFmtId="0" fontId="0" fillId="5" borderId="70" xfId="0" applyFill="1" applyBorder="1" applyAlignment="1" applyProtection="1">
      <alignment horizontal="left" vertical="top" wrapText="1" shrinkToFit="1"/>
      <protection hidden="1"/>
    </xf>
    <xf numFmtId="0" fontId="0" fillId="5" borderId="71" xfId="0" applyFill="1" applyBorder="1" applyAlignment="1" applyProtection="1">
      <alignment horizontal="left" vertical="top" wrapText="1" shrinkToFit="1"/>
      <protection hidden="1"/>
    </xf>
    <xf numFmtId="0" fontId="0" fillId="5" borderId="72" xfId="0" applyFill="1" applyBorder="1" applyAlignment="1" applyProtection="1">
      <alignment horizontal="left" vertical="top" wrapText="1" shrinkToFit="1"/>
      <protection hidden="1"/>
    </xf>
    <xf numFmtId="0" fontId="36" fillId="5" borderId="0" xfId="0" applyFont="1" applyFill="1" applyAlignment="1" applyProtection="1">
      <alignment horizontal="right" vertical="center" shrinkToFit="1"/>
      <protection hidden="1"/>
    </xf>
    <xf numFmtId="0" fontId="38" fillId="5" borderId="0" xfId="0" applyFont="1" applyFill="1" applyAlignment="1" applyProtection="1">
      <alignment horizontal="center" vertical="center" shrinkToFit="1"/>
      <protection hidden="1"/>
    </xf>
    <xf numFmtId="0" fontId="0" fillId="5" borderId="0" xfId="0" applyFill="1" applyAlignment="1" applyProtection="1">
      <alignment horizontal="right" vertical="center" shrinkToFit="1"/>
      <protection hidden="1"/>
    </xf>
    <xf numFmtId="0" fontId="37" fillId="5" borderId="0" xfId="0" applyFont="1" applyFill="1" applyAlignment="1" applyProtection="1">
      <alignment horizontal="center" vertical="center" shrinkToFit="1"/>
      <protection hidden="1"/>
    </xf>
    <xf numFmtId="0" fontId="0" fillId="5" borderId="0" xfId="0" applyFill="1" applyAlignment="1" applyProtection="1">
      <alignment horizontal="center" vertical="center" shrinkToFit="1"/>
      <protection hidden="1"/>
    </xf>
    <xf numFmtId="0" fontId="39" fillId="5" borderId="0" xfId="0" applyFont="1" applyFill="1" applyAlignment="1" applyProtection="1">
      <alignment horizontal="left" vertical="center" shrinkToFit="1"/>
      <protection hidden="1"/>
    </xf>
    <xf numFmtId="0" fontId="27" fillId="5" borderId="0" xfId="0" applyFont="1" applyFill="1" applyAlignment="1" applyProtection="1">
      <alignment horizontal="left" vertical="center" shrinkToFit="1"/>
      <protection hidden="1"/>
    </xf>
    <xf numFmtId="0" fontId="28" fillId="5" borderId="0" xfId="0" applyFont="1" applyFill="1" applyAlignment="1" applyProtection="1">
      <alignment horizontal="left" vertical="center" shrinkToFit="1"/>
      <protection hidden="1"/>
    </xf>
    <xf numFmtId="0" fontId="39" fillId="5" borderId="0" xfId="0" applyFont="1" applyFill="1" applyAlignment="1" applyProtection="1">
      <alignment horizontal="center" vertical="center" shrinkToFit="1"/>
      <protection hidden="1"/>
    </xf>
    <xf numFmtId="0" fontId="27" fillId="5" borderId="0" xfId="0" applyFont="1" applyFill="1" applyAlignment="1" applyProtection="1">
      <alignment horizontal="center" vertical="center" shrinkToFit="1"/>
      <protection hidden="1"/>
    </xf>
    <xf numFmtId="0" fontId="28" fillId="5" borderId="0" xfId="0" applyFont="1" applyFill="1" applyAlignment="1" applyProtection="1">
      <alignment horizontal="center" vertical="center" shrinkToFit="1"/>
      <protection hidden="1"/>
    </xf>
    <xf numFmtId="0" fontId="40" fillId="5" borderId="0" xfId="0" applyFont="1" applyFill="1" applyAlignment="1" applyProtection="1">
      <alignment horizontal="left" vertical="center" shrinkToFit="1"/>
      <protection hidden="1"/>
    </xf>
    <xf numFmtId="0" fontId="41" fillId="5" borderId="0" xfId="0" applyFont="1" applyFill="1" applyAlignment="1" applyProtection="1">
      <alignment horizontal="left" vertical="center" shrinkToFit="1"/>
      <protection hidden="1"/>
    </xf>
    <xf numFmtId="0" fontId="12" fillId="5" borderId="0" xfId="0" applyFont="1" applyFill="1" applyAlignment="1" applyProtection="1">
      <alignment horizontal="right" vertical="center" shrinkToFit="1"/>
      <protection hidden="1"/>
    </xf>
    <xf numFmtId="0" fontId="12" fillId="5" borderId="0" xfId="0" applyFont="1" applyFill="1" applyAlignment="1" applyProtection="1">
      <alignment horizontal="left" vertical="center" shrinkToFit="1"/>
      <protection hidden="1"/>
    </xf>
    <xf numFmtId="0" fontId="54" fillId="5" borderId="0" xfId="0" applyFont="1" applyFill="1" applyAlignment="1" applyProtection="1">
      <alignment horizontal="center" vertical="center" shrinkToFit="1"/>
      <protection hidden="1"/>
    </xf>
    <xf numFmtId="0" fontId="0" fillId="0" borderId="0" xfId="0" applyAlignment="1">
      <alignment vertical="center" wrapText="1" shrinkToFit="1"/>
    </xf>
    <xf numFmtId="0" fontId="6" fillId="5" borderId="75" xfId="0" applyFont="1" applyFill="1" applyBorder="1" applyAlignment="1" applyProtection="1">
      <alignment horizontal="center" vertical="center" shrinkToFit="1"/>
      <protection hidden="1"/>
    </xf>
    <xf numFmtId="0" fontId="6" fillId="5" borderId="76" xfId="0" applyFont="1" applyFill="1" applyBorder="1" applyAlignment="1" applyProtection="1">
      <alignment horizontal="center" vertical="center" shrinkToFit="1"/>
      <protection hidden="1"/>
    </xf>
    <xf numFmtId="0" fontId="6" fillId="5" borderId="74" xfId="0" applyFont="1" applyFill="1" applyBorder="1" applyAlignment="1" applyProtection="1">
      <alignment horizontal="center" vertical="center" shrinkToFit="1"/>
      <protection hidden="1"/>
    </xf>
    <xf numFmtId="0" fontId="27" fillId="5" borderId="12" xfId="0" applyFont="1" applyFill="1" applyBorder="1" applyAlignment="1" applyProtection="1">
      <alignment horizontal="center" vertical="center" shrinkToFit="1"/>
      <protection hidden="1"/>
    </xf>
    <xf numFmtId="0" fontId="0" fillId="5" borderId="12" xfId="0" applyFill="1" applyBorder="1" applyAlignment="1" applyProtection="1">
      <alignment horizontal="center" vertical="center" shrinkToFit="1"/>
      <protection hidden="1"/>
    </xf>
    <xf numFmtId="0" fontId="36" fillId="5" borderId="20" xfId="0" applyFont="1" applyFill="1" applyBorder="1" applyAlignment="1" applyProtection="1">
      <alignment horizontal="center" vertical="center" shrinkToFit="1"/>
      <protection hidden="1"/>
    </xf>
    <xf numFmtId="0" fontId="36" fillId="0" borderId="42" xfId="0" applyFont="1" applyBorder="1" applyAlignment="1">
      <alignment horizontal="center" vertical="center" shrinkToFit="1"/>
    </xf>
    <xf numFmtId="0" fontId="36" fillId="0" borderId="21" xfId="0" applyFont="1" applyBorder="1" applyAlignment="1">
      <alignment horizontal="center" vertical="center" shrinkToFit="1"/>
    </xf>
    <xf numFmtId="0" fontId="36" fillId="0" borderId="22"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24" xfId="0" applyFont="1" applyBorder="1" applyAlignment="1">
      <alignment horizontal="center" vertical="center" shrinkToFit="1"/>
    </xf>
    <xf numFmtId="0" fontId="36" fillId="0" borderId="43" xfId="0" applyFont="1" applyBorder="1" applyAlignment="1">
      <alignment horizontal="center" vertical="center" shrinkToFit="1"/>
    </xf>
    <xf numFmtId="0" fontId="36" fillId="0" borderId="44" xfId="0" applyFont="1" applyBorder="1" applyAlignment="1">
      <alignment horizontal="center" vertical="center" shrinkToFit="1"/>
    </xf>
    <xf numFmtId="0" fontId="6" fillId="5" borderId="12" xfId="0" applyFont="1" applyFill="1" applyBorder="1" applyAlignment="1" applyProtection="1">
      <alignment horizontal="center" vertical="center" shrinkToFit="1"/>
      <protection hidden="1"/>
    </xf>
    <xf numFmtId="0" fontId="27" fillId="5" borderId="47" xfId="0" applyFont="1" applyFill="1" applyBorder="1" applyAlignment="1" applyProtection="1">
      <alignment horizontal="center" vertical="center" shrinkToFit="1"/>
      <protection hidden="1"/>
    </xf>
    <xf numFmtId="0" fontId="27" fillId="5" borderId="49" xfId="0" applyFont="1" applyFill="1" applyBorder="1" applyAlignment="1" applyProtection="1">
      <alignment vertical="center" wrapText="1" shrinkToFit="1"/>
      <protection hidden="1"/>
    </xf>
    <xf numFmtId="0" fontId="27" fillId="5" borderId="47" xfId="0" applyFont="1" applyFill="1" applyBorder="1" applyAlignment="1" applyProtection="1">
      <alignment vertical="center" wrapText="1" shrinkToFit="1"/>
      <protection hidden="1"/>
    </xf>
    <xf numFmtId="0" fontId="27" fillId="5" borderId="14" xfId="0" applyFont="1" applyFill="1" applyBorder="1" applyAlignment="1" applyProtection="1">
      <alignment vertical="center" wrapText="1" shrinkToFit="1"/>
      <protection hidden="1"/>
    </xf>
    <xf numFmtId="0" fontId="0" fillId="5" borderId="14" xfId="0" applyFill="1" applyBorder="1" applyAlignment="1" applyProtection="1">
      <alignment vertical="center" wrapText="1" shrinkToFit="1"/>
      <protection hidden="1"/>
    </xf>
    <xf numFmtId="0" fontId="27" fillId="5" borderId="45" xfId="0" applyFont="1" applyFill="1" applyBorder="1" applyAlignment="1" applyProtection="1">
      <alignment vertical="center" wrapText="1" shrinkToFit="1"/>
      <protection hidden="1"/>
    </xf>
    <xf numFmtId="0" fontId="27" fillId="5" borderId="13" xfId="0" applyFont="1" applyFill="1" applyBorder="1" applyAlignment="1" applyProtection="1">
      <alignment vertical="center" wrapText="1" shrinkToFit="1"/>
      <protection hidden="1"/>
    </xf>
    <xf numFmtId="0" fontId="27" fillId="5" borderId="46" xfId="0" applyFont="1" applyFill="1" applyBorder="1" applyAlignment="1" applyProtection="1">
      <alignment vertical="center" wrapText="1" shrinkToFit="1"/>
      <protection hidden="1"/>
    </xf>
    <xf numFmtId="0" fontId="27" fillId="5" borderId="50" xfId="0" applyFont="1" applyFill="1" applyBorder="1" applyAlignment="1" applyProtection="1">
      <alignment vertical="center" wrapText="1" shrinkToFit="1"/>
      <protection hidden="1"/>
    </xf>
    <xf numFmtId="0" fontId="27" fillId="5" borderId="48" xfId="0" applyFont="1" applyFill="1" applyBorder="1" applyAlignment="1" applyProtection="1">
      <alignment vertical="center" wrapText="1" shrinkToFit="1"/>
      <protection hidden="1"/>
    </xf>
    <xf numFmtId="0" fontId="27" fillId="5" borderId="45" xfId="0" applyFont="1" applyFill="1" applyBorder="1" applyAlignment="1" applyProtection="1">
      <alignment horizontal="center" vertical="center" shrinkToFit="1"/>
      <protection hidden="1"/>
    </xf>
    <xf numFmtId="0" fontId="30" fillId="5" borderId="20" xfId="0" applyFont="1" applyFill="1" applyBorder="1" applyAlignment="1" applyProtection="1">
      <alignment vertical="center" shrinkToFit="1"/>
      <protection hidden="1"/>
    </xf>
    <xf numFmtId="0" fontId="30" fillId="5" borderId="42" xfId="0" applyFont="1" applyFill="1" applyBorder="1" applyAlignment="1" applyProtection="1">
      <alignment vertical="center" shrinkToFit="1"/>
      <protection hidden="1"/>
    </xf>
    <xf numFmtId="0" fontId="30" fillId="5" borderId="21" xfId="0" applyFont="1" applyFill="1" applyBorder="1" applyAlignment="1" applyProtection="1">
      <alignment vertical="center" shrinkToFit="1"/>
      <protection hidden="1"/>
    </xf>
    <xf numFmtId="0" fontId="30" fillId="5" borderId="22" xfId="0" applyFont="1" applyFill="1" applyBorder="1" applyAlignment="1" applyProtection="1">
      <alignment vertical="center" shrinkToFit="1"/>
      <protection hidden="1"/>
    </xf>
    <xf numFmtId="0" fontId="30" fillId="5" borderId="0" xfId="0" applyFont="1" applyFill="1" applyBorder="1" applyAlignment="1" applyProtection="1">
      <alignment vertical="center" shrinkToFit="1"/>
      <protection hidden="1"/>
    </xf>
    <xf numFmtId="0" fontId="30" fillId="5" borderId="23" xfId="0" applyFont="1" applyFill="1" applyBorder="1" applyAlignment="1" applyProtection="1">
      <alignment vertical="center" shrinkToFit="1"/>
      <protection hidden="1"/>
    </xf>
    <xf numFmtId="0" fontId="30" fillId="5" borderId="24" xfId="0" applyFont="1" applyFill="1" applyBorder="1" applyAlignment="1" applyProtection="1">
      <alignment vertical="center" shrinkToFit="1"/>
      <protection hidden="1"/>
    </xf>
    <xf numFmtId="0" fontId="30" fillId="5" borderId="43" xfId="0" applyFont="1" applyFill="1" applyBorder="1" applyAlignment="1" applyProtection="1">
      <alignment vertical="center" shrinkToFit="1"/>
      <protection hidden="1"/>
    </xf>
    <xf numFmtId="0" fontId="30" fillId="5" borderId="44" xfId="0" applyFont="1" applyFill="1" applyBorder="1" applyAlignment="1" applyProtection="1">
      <alignment vertical="center" shrinkToFit="1"/>
      <protection hidden="1"/>
    </xf>
  </cellXfs>
  <cellStyles count="3">
    <cellStyle name="ハイパーリンク" xfId="2" builtinId="8"/>
    <cellStyle name="出力" xfId="1" builtinId="21"/>
    <cellStyle name="標準" xfId="0" builtinId="0"/>
  </cellStyles>
  <dxfs count="14">
    <dxf>
      <font>
        <color rgb="FF0070C0"/>
      </font>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66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0</xdr:rowOff>
    </xdr:from>
    <xdr:to>
      <xdr:col>1</xdr:col>
      <xdr:colOff>1190771</xdr:colOff>
      <xdr:row>13</xdr:row>
      <xdr:rowOff>134493</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14450" y="0"/>
          <a:ext cx="1047896" cy="8192643"/>
        </a:xfrm>
        <a:prstGeom prst="rect">
          <a:avLst/>
        </a:prstGeom>
      </xdr:spPr>
    </xdr:pic>
    <xdr:clientData/>
  </xdr:twoCellAnchor>
  <xdr:twoCellAnchor editAs="oneCell">
    <xdr:from>
      <xdr:col>2</xdr:col>
      <xdr:colOff>133350</xdr:colOff>
      <xdr:row>0</xdr:row>
      <xdr:rowOff>0</xdr:rowOff>
    </xdr:from>
    <xdr:to>
      <xdr:col>2</xdr:col>
      <xdr:colOff>1181246</xdr:colOff>
      <xdr:row>10</xdr:row>
      <xdr:rowOff>134394</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86050" y="0"/>
          <a:ext cx="1047896" cy="7478169"/>
        </a:xfrm>
        <a:prstGeom prst="rect">
          <a:avLst/>
        </a:prstGeom>
      </xdr:spPr>
    </xdr:pic>
    <xdr:clientData/>
  </xdr:twoCellAnchor>
  <xdr:twoCellAnchor editAs="oneCell">
    <xdr:from>
      <xdr:col>3</xdr:col>
      <xdr:colOff>114300</xdr:colOff>
      <xdr:row>0</xdr:row>
      <xdr:rowOff>180975</xdr:rowOff>
    </xdr:from>
    <xdr:to>
      <xdr:col>3</xdr:col>
      <xdr:colOff>1743302</xdr:colOff>
      <xdr:row>0</xdr:row>
      <xdr:rowOff>2495873</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752850" y="180975"/>
          <a:ext cx="1629002" cy="2314898"/>
        </a:xfrm>
        <a:prstGeom prst="rect">
          <a:avLst/>
        </a:prstGeom>
      </xdr:spPr>
    </xdr:pic>
    <xdr:clientData/>
  </xdr:twoCellAnchor>
  <xdr:twoCellAnchor editAs="oneCell">
    <xdr:from>
      <xdr:col>4</xdr:col>
      <xdr:colOff>0</xdr:colOff>
      <xdr:row>0</xdr:row>
      <xdr:rowOff>0</xdr:rowOff>
    </xdr:from>
    <xdr:to>
      <xdr:col>4</xdr:col>
      <xdr:colOff>847023</xdr:colOff>
      <xdr:row>21</xdr:row>
      <xdr:rowOff>95250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05450" y="0"/>
          <a:ext cx="847023" cy="10058400"/>
        </a:xfrm>
        <a:prstGeom prst="rect">
          <a:avLst/>
        </a:prstGeom>
      </xdr:spPr>
    </xdr:pic>
    <xdr:clientData/>
  </xdr:twoCellAnchor>
  <xdr:twoCellAnchor editAs="oneCell">
    <xdr:from>
      <xdr:col>0</xdr:col>
      <xdr:colOff>0</xdr:colOff>
      <xdr:row>0</xdr:row>
      <xdr:rowOff>0</xdr:rowOff>
    </xdr:from>
    <xdr:to>
      <xdr:col>0</xdr:col>
      <xdr:colOff>966495</xdr:colOff>
      <xdr:row>21</xdr:row>
      <xdr:rowOff>95250</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966495"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230280</xdr:colOff>
      <xdr:row>0</xdr:row>
      <xdr:rowOff>881528</xdr:rowOff>
    </xdr:from>
    <xdr:to>
      <xdr:col>23</xdr:col>
      <xdr:colOff>97118</xdr:colOff>
      <xdr:row>0</xdr:row>
      <xdr:rowOff>4288118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529045" y="881528"/>
          <a:ext cx="5081308" cy="3406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ja-JP" sz="1400">
            <a:solidFill>
              <a:schemeClr val="dk1"/>
            </a:solidFill>
            <a:effectLst/>
            <a:latin typeface="+mn-ea"/>
            <a:ea typeface="+mn-ea"/>
            <a:cs typeface="+mn-cs"/>
          </a:endParaRPr>
        </a:p>
      </xdr:txBody>
    </xdr:sp>
    <xdr:clientData/>
  </xdr:twoCellAnchor>
  <xdr:twoCellAnchor>
    <xdr:from>
      <xdr:col>2</xdr:col>
      <xdr:colOff>19873</xdr:colOff>
      <xdr:row>0</xdr:row>
      <xdr:rowOff>622597</xdr:rowOff>
    </xdr:from>
    <xdr:to>
      <xdr:col>5</xdr:col>
      <xdr:colOff>2620908</xdr:colOff>
      <xdr:row>0</xdr:row>
      <xdr:rowOff>4451201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92759" y="622597"/>
          <a:ext cx="6563435" cy="3828604"/>
        </a:xfrm>
        <a:prstGeom prst="rect">
          <a:avLst/>
        </a:prstGeom>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en-US" altLang="ja-JP" sz="1800" b="1"/>
            <a:t>Excel</a:t>
          </a:r>
          <a:r>
            <a:rPr kumimoji="1" lang="ja-JP" altLang="en-US" sz="1800" b="1"/>
            <a:t>受験申請書作成手順</a:t>
          </a:r>
          <a:endParaRPr kumimoji="1" lang="en-US" altLang="ja-JP" sz="1800" b="1"/>
        </a:p>
        <a:p>
          <a:r>
            <a:rPr kumimoji="1" lang="ja-JP" altLang="en-US" sz="1400"/>
            <a:t>１</a:t>
          </a:r>
          <a:r>
            <a:rPr kumimoji="1" lang="en-US" altLang="ja-JP" sz="1400"/>
            <a:t>.</a:t>
          </a:r>
          <a:r>
            <a:rPr kumimoji="1" lang="ja-JP" altLang="en-US" sz="1400" baseline="0"/>
            <a:t> </a:t>
          </a:r>
          <a:r>
            <a:rPr kumimoji="1" lang="ja-JP" altLang="en-US" sz="1400"/>
            <a:t>各項目を</a:t>
          </a:r>
          <a:r>
            <a:rPr kumimoji="1" lang="ja-JP" altLang="en-US" sz="1400" b="1">
              <a:solidFill>
                <a:srgbClr val="FF0000"/>
              </a:solidFill>
            </a:rPr>
            <a:t>必ず上から順番に入力</a:t>
          </a:r>
          <a:r>
            <a:rPr kumimoji="1" lang="ja-JP" altLang="en-US" sz="1400"/>
            <a:t>してください（白色の項目が入力対象）。</a:t>
          </a:r>
        </a:p>
        <a:p>
          <a:r>
            <a:rPr kumimoji="1" lang="ja-JP" altLang="en-US" sz="1400"/>
            <a:t>２</a:t>
          </a:r>
          <a:r>
            <a:rPr kumimoji="1" lang="en-US" altLang="ja-JP" sz="1400"/>
            <a:t>. </a:t>
          </a:r>
          <a:r>
            <a:rPr kumimoji="1" lang="ja-JP" altLang="en-US" sz="1400"/>
            <a:t>選択リストが表示される項目はリストから該当項目を選択してください。</a:t>
          </a:r>
        </a:p>
        <a:p>
          <a:r>
            <a:rPr kumimoji="1" lang="ja-JP" altLang="en-US" sz="1400">
              <a:solidFill>
                <a:sysClr val="windowText" lastClr="000000"/>
              </a:solidFill>
            </a:rPr>
            <a:t>３</a:t>
          </a:r>
          <a:r>
            <a:rPr kumimoji="1" lang="en-US" altLang="ja-JP" sz="1400">
              <a:solidFill>
                <a:sysClr val="windowText" lastClr="000000"/>
              </a:solidFill>
            </a:rPr>
            <a:t>. </a:t>
          </a:r>
          <a:r>
            <a:rPr kumimoji="1" lang="ja-JP" altLang="en-US" sz="1400" b="1">
              <a:solidFill>
                <a:srgbClr val="FF0000"/>
              </a:solidFill>
            </a:rPr>
            <a:t>灰色で表示される項目は入力しないでください。</a:t>
          </a:r>
        </a:p>
        <a:p>
          <a:r>
            <a:rPr kumimoji="1" lang="ja-JP" altLang="en-US" sz="1400"/>
            <a:t>４</a:t>
          </a:r>
          <a:r>
            <a:rPr kumimoji="1" lang="en-US" altLang="ja-JP" sz="1400"/>
            <a:t>. </a:t>
          </a:r>
          <a:r>
            <a:rPr kumimoji="1" lang="ja-JP" altLang="en-US" sz="1400"/>
            <a:t>不備があると入力項目の右と最終行下にエラーメッセージが表示されます。</a:t>
          </a:r>
        </a:p>
        <a:p>
          <a:r>
            <a:rPr kumimoji="1" lang="ja-JP" altLang="en-US" sz="1400"/>
            <a:t>　</a:t>
          </a:r>
          <a:r>
            <a:rPr kumimoji="1" lang="ja-JP" altLang="en-US" sz="1400" baseline="0"/>
            <a:t>  </a:t>
          </a:r>
          <a:r>
            <a:rPr kumimoji="1" lang="ja-JP" altLang="en-US" sz="1400"/>
            <a:t>エラーメッセージの表示がなくなりましたら</a:t>
          </a:r>
          <a:r>
            <a:rPr kumimoji="1" lang="ja-JP" altLang="en-US" sz="1400" b="1" u="sng">
              <a:solidFill>
                <a:srgbClr val="FF0000"/>
              </a:solidFill>
            </a:rPr>
            <a:t>該当するレベル</a:t>
          </a:r>
          <a:r>
            <a:rPr kumimoji="1" lang="ja-JP" altLang="en-US" sz="1400" b="1">
              <a:solidFill>
                <a:srgbClr val="FF0000"/>
              </a:solidFill>
            </a:rPr>
            <a:t>のシートを選　</a:t>
          </a:r>
          <a:endParaRPr kumimoji="1" lang="en-US" altLang="ja-JP" sz="1400" b="1">
            <a:solidFill>
              <a:srgbClr val="FF0000"/>
            </a:solidFill>
          </a:endParaRPr>
        </a:p>
        <a:p>
          <a:r>
            <a:rPr kumimoji="1" lang="ja-JP" altLang="en-US" sz="1400" b="1">
              <a:solidFill>
                <a:srgbClr val="FF0000"/>
              </a:solidFill>
            </a:rPr>
            <a:t>　</a:t>
          </a:r>
          <a:r>
            <a:rPr kumimoji="1" lang="ja-JP" altLang="en-US" sz="1400" b="1" baseline="0">
              <a:solidFill>
                <a:srgbClr val="FF0000"/>
              </a:solidFill>
            </a:rPr>
            <a:t>  </a:t>
          </a:r>
          <a:r>
            <a:rPr kumimoji="1" lang="ja-JP" altLang="en-US" sz="1400" b="1">
              <a:solidFill>
                <a:srgbClr val="FF0000"/>
              </a:solidFill>
            </a:rPr>
            <a:t>んで印刷をしてください。</a:t>
          </a:r>
          <a:r>
            <a:rPr kumimoji="1" lang="ja-JP" altLang="en-US" sz="1400"/>
            <a:t>エラーがあると、印刷ページに大きくエラー</a:t>
          </a:r>
          <a:endParaRPr kumimoji="1" lang="en-US" altLang="ja-JP" sz="1400"/>
        </a:p>
        <a:p>
          <a:r>
            <a:rPr kumimoji="1" lang="ja-JP" altLang="en-US" sz="1400"/>
            <a:t>　</a:t>
          </a:r>
          <a:r>
            <a:rPr kumimoji="1" lang="ja-JP" altLang="en-US" sz="1400" baseline="0"/>
            <a:t>  </a:t>
          </a:r>
          <a:r>
            <a:rPr kumimoji="1" lang="ja-JP" altLang="en-US" sz="1400"/>
            <a:t>メッセージが表示されますのでご確認の上、修正してください。</a:t>
          </a:r>
        </a:p>
        <a:p>
          <a:r>
            <a:rPr kumimoji="1" lang="ja-JP" altLang="en-US" sz="1400"/>
            <a:t>６</a:t>
          </a:r>
          <a:r>
            <a:rPr kumimoji="1" lang="en-US" altLang="ja-JP" sz="1400"/>
            <a:t>. </a:t>
          </a:r>
          <a:r>
            <a:rPr kumimoji="1" lang="ja-JP" altLang="en-US" sz="1400"/>
            <a:t>印刷後、</a:t>
          </a:r>
          <a:r>
            <a:rPr kumimoji="1" lang="ja-JP" altLang="en-US" sz="1400" b="1" u="sng">
              <a:solidFill>
                <a:srgbClr val="FF0000"/>
              </a:solidFill>
            </a:rPr>
            <a:t>写真</a:t>
          </a:r>
          <a:r>
            <a:rPr kumimoji="1" lang="ja-JP" altLang="en-US" sz="1400" b="1">
              <a:solidFill>
                <a:sysClr val="windowText" lastClr="000000"/>
              </a:solidFill>
            </a:rPr>
            <a:t>を添付し、</a:t>
          </a:r>
          <a:r>
            <a:rPr kumimoji="1" lang="ja-JP" altLang="en-US" sz="1400" b="1">
              <a:solidFill>
                <a:srgbClr val="00B050"/>
              </a:solidFill>
            </a:rPr>
            <a:t>受験者</a:t>
          </a:r>
          <a:r>
            <a:rPr kumimoji="1" lang="ja-JP" altLang="en-US" sz="1400" b="1">
              <a:solidFill>
                <a:schemeClr val="tx1"/>
              </a:solidFill>
            </a:rPr>
            <a:t>の</a:t>
          </a:r>
          <a:r>
            <a:rPr kumimoji="1" lang="ja-JP" altLang="en-US" sz="1400" b="1" u="sng">
              <a:solidFill>
                <a:srgbClr val="FF0000"/>
              </a:solidFill>
            </a:rPr>
            <a:t>署名</a:t>
          </a:r>
          <a:r>
            <a:rPr kumimoji="1" lang="ja-JP" altLang="en-US" sz="1400" b="1">
              <a:solidFill>
                <a:schemeClr val="tx1"/>
              </a:solidFill>
            </a:rPr>
            <a:t>と</a:t>
          </a:r>
          <a:r>
            <a:rPr kumimoji="1" lang="ja-JP" altLang="en-US" sz="1400" b="1" u="sng">
              <a:solidFill>
                <a:srgbClr val="FF0000"/>
              </a:solidFill>
            </a:rPr>
            <a:t>押印</a:t>
          </a:r>
          <a:r>
            <a:rPr kumimoji="1" lang="ja-JP" altLang="en-US" sz="1400" b="1">
              <a:solidFill>
                <a:schemeClr val="tx1"/>
              </a:solidFill>
            </a:rPr>
            <a:t>、</a:t>
          </a:r>
          <a:r>
            <a:rPr kumimoji="1" lang="ja-JP" altLang="en-US" sz="1400" b="1">
              <a:solidFill>
                <a:srgbClr val="0066FF"/>
              </a:solidFill>
            </a:rPr>
            <a:t>雇用責任者</a:t>
          </a:r>
          <a:r>
            <a:rPr kumimoji="1" lang="ja-JP" altLang="en-US" sz="1400" b="1">
              <a:solidFill>
                <a:schemeClr val="tx1"/>
              </a:solidFill>
            </a:rPr>
            <a:t>の</a:t>
          </a:r>
          <a:r>
            <a:rPr kumimoji="1" lang="ja-JP" altLang="en-US" sz="1400" b="1" u="sng">
              <a:solidFill>
                <a:srgbClr val="FF0000"/>
              </a:solidFill>
            </a:rPr>
            <a:t>押印</a:t>
          </a:r>
          <a:r>
            <a:rPr kumimoji="1" lang="ja-JP" altLang="en-US" sz="1400"/>
            <a:t>を行ってく</a:t>
          </a:r>
          <a:endParaRPr kumimoji="1" lang="en-US" altLang="ja-JP" sz="1400"/>
        </a:p>
        <a:p>
          <a:r>
            <a:rPr kumimoji="1" lang="ja-JP" altLang="en-US" sz="1400"/>
            <a:t>　  ださい。</a:t>
          </a:r>
        </a:p>
        <a:p>
          <a:r>
            <a:rPr kumimoji="1" lang="ja-JP" altLang="en-US" sz="1400"/>
            <a:t>７</a:t>
          </a:r>
          <a:r>
            <a:rPr kumimoji="1" lang="en-US" altLang="ja-JP" sz="1400"/>
            <a:t>. </a:t>
          </a:r>
          <a:r>
            <a:rPr kumimoji="1" lang="ja-JP" altLang="en-US" sz="1400"/>
            <a:t>協会ホームページにある</a:t>
          </a:r>
          <a:r>
            <a:rPr kumimoji="1" lang="ja-JP" altLang="en-US" sz="1400" b="1">
              <a:solidFill>
                <a:srgbClr val="FF0000"/>
              </a:solidFill>
            </a:rPr>
            <a:t>記入要領</a:t>
          </a:r>
          <a:r>
            <a:rPr kumimoji="1" lang="ja-JP" altLang="en-US" sz="1400"/>
            <a:t>の提出書類</a:t>
          </a:r>
          <a:r>
            <a:rPr kumimoji="1" lang="ja-JP" altLang="ja-JP" sz="1150">
              <a:solidFill>
                <a:schemeClr val="dk1"/>
              </a:solidFill>
              <a:effectLst/>
              <a:latin typeface="+mn-lt"/>
              <a:ea typeface="+mn-ea"/>
              <a:cs typeface="+mn-cs"/>
            </a:rPr>
            <a:t>（</a:t>
          </a:r>
          <a:r>
            <a:rPr kumimoji="1" lang="ja-JP" altLang="ja-JP" sz="1150" b="1">
              <a:solidFill>
                <a:srgbClr val="FF0000"/>
              </a:solidFill>
              <a:effectLst/>
              <a:latin typeface="+mn-lt"/>
              <a:ea typeface="+mn-ea"/>
              <a:cs typeface="+mn-cs"/>
            </a:rPr>
            <a:t>視力検査証明書、訓練実施記録表、</a:t>
          </a:r>
          <a:r>
            <a:rPr kumimoji="1" lang="ja-JP" altLang="en-US" sz="1150" b="1">
              <a:solidFill>
                <a:srgbClr val="FF0000"/>
              </a:solidFill>
              <a:effectLst/>
              <a:latin typeface="+mn-lt"/>
              <a:ea typeface="+mn-ea"/>
              <a:cs typeface="+mn-cs"/>
            </a:rPr>
            <a:t>　</a:t>
          </a:r>
          <a:endParaRPr kumimoji="1" lang="en-US" altLang="ja-JP" sz="1150" b="1">
            <a:solidFill>
              <a:srgbClr val="FF0000"/>
            </a:solidFill>
            <a:effectLst/>
            <a:latin typeface="+mn-lt"/>
            <a:ea typeface="+mn-ea"/>
            <a:cs typeface="+mn-cs"/>
          </a:endParaRPr>
        </a:p>
        <a:p>
          <a:r>
            <a:rPr kumimoji="1" lang="ja-JP" altLang="en-US" sz="1150" b="1">
              <a:solidFill>
                <a:srgbClr val="FF0000"/>
              </a:solidFill>
              <a:effectLst/>
              <a:latin typeface="+mn-lt"/>
              <a:ea typeface="+mn-ea"/>
              <a:cs typeface="+mn-cs"/>
            </a:rPr>
            <a:t>　　</a:t>
          </a:r>
          <a:r>
            <a:rPr kumimoji="1" lang="ja-JP" altLang="ja-JP" sz="1150" b="1">
              <a:solidFill>
                <a:srgbClr val="FF0000"/>
              </a:solidFill>
              <a:effectLst/>
              <a:latin typeface="+mn-lt"/>
              <a:ea typeface="+mn-ea"/>
              <a:cs typeface="+mn-cs"/>
            </a:rPr>
            <a:t>訓練実施記録集計表</a:t>
          </a:r>
          <a:r>
            <a:rPr kumimoji="1" lang="ja-JP" altLang="ja-JP" sz="1150">
              <a:solidFill>
                <a:schemeClr val="dk1"/>
              </a:solidFill>
              <a:effectLst/>
              <a:latin typeface="+mn-lt"/>
              <a:ea typeface="+mn-ea"/>
              <a:cs typeface="+mn-cs"/>
            </a:rPr>
            <a:t>など）</a:t>
          </a:r>
          <a:r>
            <a:rPr kumimoji="1" lang="ja-JP" altLang="en-US" sz="1400"/>
            <a:t>や申請手順をご参考に、申請を</a:t>
          </a:r>
          <a:r>
            <a:rPr kumimoji="1" lang="ja-JP" altLang="en-US" sz="1400" baseline="0"/>
            <a:t> </a:t>
          </a:r>
          <a:r>
            <a:rPr kumimoji="1" lang="ja-JP" altLang="en-US" sz="1400"/>
            <a:t>行ってください</a:t>
          </a:r>
        </a:p>
      </xdr:txBody>
    </xdr:sp>
    <xdr:clientData/>
  </xdr:twoCellAnchor>
  <xdr:twoCellAnchor>
    <xdr:from>
      <xdr:col>2</xdr:col>
      <xdr:colOff>112058</xdr:colOff>
      <xdr:row>0</xdr:row>
      <xdr:rowOff>67234</xdr:rowOff>
    </xdr:from>
    <xdr:to>
      <xdr:col>4</xdr:col>
      <xdr:colOff>82177</xdr:colOff>
      <xdr:row>0</xdr:row>
      <xdr:rowOff>504263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88999" y="67234"/>
          <a:ext cx="3436472" cy="4370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受験申請入力フォーム</a:t>
          </a:r>
        </a:p>
      </xdr:txBody>
    </xdr:sp>
    <xdr:clientData/>
  </xdr:twoCellAnchor>
  <xdr:oneCellAnchor>
    <xdr:from>
      <xdr:col>7</xdr:col>
      <xdr:colOff>298825</xdr:colOff>
      <xdr:row>0</xdr:row>
      <xdr:rowOff>2584821</xdr:rowOff>
    </xdr:from>
    <xdr:ext cx="1822824" cy="248851"/>
    <xdr:sp macro="" textlink="">
      <xdr:nvSpPr>
        <xdr:cNvPr id="5" name="テキスト ボックス 4">
          <a:extLst>
            <a:ext uri="{FF2B5EF4-FFF2-40B4-BE49-F238E27FC236}">
              <a16:creationId xmlns:a16="http://schemas.microsoft.com/office/drawing/2014/main" id="{AF8A9FDC-E84A-2C11-3F29-F5E302C700F5}"/>
            </a:ext>
          </a:extLst>
        </xdr:cNvPr>
        <xdr:cNvSpPr txBox="1"/>
      </xdr:nvSpPr>
      <xdr:spPr>
        <a:xfrm>
          <a:off x="8359590" y="2584821"/>
          <a:ext cx="182282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solidFill>
              <a:schemeClr val="tx1"/>
            </a:solidFill>
            <a:effectLst/>
            <a:latin typeface="+mn-lt"/>
            <a:ea typeface="+mn-ea"/>
            <a:cs typeface="+mn-cs"/>
          </a:endParaRPr>
        </a:p>
      </xdr:txBody>
    </xdr:sp>
    <xdr:clientData/>
  </xdr:oneCellAnchor>
  <xdr:twoCellAnchor>
    <xdr:from>
      <xdr:col>6</xdr:col>
      <xdr:colOff>124827</xdr:colOff>
      <xdr:row>0</xdr:row>
      <xdr:rowOff>481390</xdr:rowOff>
    </xdr:from>
    <xdr:to>
      <xdr:col>28</xdr:col>
      <xdr:colOff>480785</xdr:colOff>
      <xdr:row>1</xdr:row>
      <xdr:rowOff>1</xdr:rowOff>
    </xdr:to>
    <xdr:sp macro="" textlink="">
      <xdr:nvSpPr>
        <xdr:cNvPr id="6" name="テキスト ボックス 5">
          <a:extLst>
            <a:ext uri="{FF2B5EF4-FFF2-40B4-BE49-F238E27FC236}">
              <a16:creationId xmlns:a16="http://schemas.microsoft.com/office/drawing/2014/main" id="{A0DE3957-4FA5-4700-BE99-04AA17439452}"/>
            </a:ext>
          </a:extLst>
        </xdr:cNvPr>
        <xdr:cNvSpPr txBox="1"/>
      </xdr:nvSpPr>
      <xdr:spPr>
        <a:xfrm>
          <a:off x="6991898" y="481390"/>
          <a:ext cx="9019173" cy="4008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本ツールは</a:t>
          </a:r>
          <a:r>
            <a:rPr lang="en-US" altLang="ja-JP" sz="1400">
              <a:solidFill>
                <a:schemeClr val="dk1"/>
              </a:solidFill>
              <a:effectLst/>
              <a:latin typeface="+mn-lt"/>
              <a:ea typeface="+mn-ea"/>
              <a:cs typeface="+mn-cs"/>
            </a:rPr>
            <a:t>Excel</a:t>
          </a:r>
          <a:r>
            <a:rPr lang="ja-JP" altLang="ja-JP" sz="1400">
              <a:solidFill>
                <a:schemeClr val="dk1"/>
              </a:solidFill>
              <a:effectLst/>
              <a:latin typeface="+mn-lt"/>
              <a:ea typeface="+mn-ea"/>
              <a:cs typeface="+mn-cs"/>
            </a:rPr>
            <a:t>標準機能のみを用いた補助ツールであり、利用される方の社内セキュリティポリシーの配慮</a:t>
          </a:r>
          <a:endParaRPr lang="en-US" altLang="ja-JP" sz="1400">
            <a:solidFill>
              <a:schemeClr val="dk1"/>
            </a:solidFill>
            <a:effectLst/>
            <a:latin typeface="+mn-lt"/>
            <a:ea typeface="+mn-ea"/>
            <a:cs typeface="+mn-cs"/>
          </a:endParaRPr>
        </a:p>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や運用上の負担軽減を目的として設計しております。そのため、マクロ（</a:t>
          </a:r>
          <a:r>
            <a:rPr lang="en-US" altLang="ja-JP" sz="1400">
              <a:solidFill>
                <a:schemeClr val="dk1"/>
              </a:solidFill>
              <a:effectLst/>
              <a:latin typeface="+mn-lt"/>
              <a:ea typeface="+mn-ea"/>
              <a:cs typeface="+mn-cs"/>
            </a:rPr>
            <a:t>VBA</a:t>
          </a:r>
          <a:r>
            <a:rPr lang="ja-JP" altLang="ja-JP" sz="1400">
              <a:solidFill>
                <a:schemeClr val="dk1"/>
              </a:solidFill>
              <a:effectLst/>
              <a:latin typeface="+mn-lt"/>
              <a:ea typeface="+mn-ea"/>
              <a:cs typeface="+mn-cs"/>
            </a:rPr>
            <a:t>）等による高精度の制御や入力</a:t>
          </a:r>
          <a:endParaRPr lang="en-US" altLang="ja-JP" sz="1400">
            <a:solidFill>
              <a:schemeClr val="dk1"/>
            </a:solidFill>
            <a:effectLst/>
            <a:latin typeface="+mn-lt"/>
            <a:ea typeface="+mn-ea"/>
            <a:cs typeface="+mn-cs"/>
          </a:endParaRPr>
        </a:p>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不備検知を完全にする機能は備えておりません。本ツールのご利用により生じた不具合等につきましては弊</a:t>
          </a:r>
          <a:endParaRPr lang="en-US" altLang="ja-JP" sz="1400">
            <a:solidFill>
              <a:schemeClr val="dk1"/>
            </a:solidFill>
            <a:effectLst/>
            <a:latin typeface="+mn-lt"/>
            <a:ea typeface="+mn-ea"/>
            <a:cs typeface="+mn-cs"/>
          </a:endParaRPr>
        </a:p>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協会では責任を負いかねますので、あらかじめご了承ください。</a:t>
          </a:r>
        </a:p>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ご利用にあたっては、ツール内に記載の入力手順に加え、ホームページに掲載しております</a:t>
          </a:r>
          <a:r>
            <a:rPr lang="ja-JP" altLang="ja-JP" sz="1400" b="1">
              <a:solidFill>
                <a:srgbClr val="FF0000"/>
              </a:solidFill>
              <a:effectLst/>
              <a:latin typeface="+mn-lt"/>
              <a:ea typeface="+mn-ea"/>
              <a:cs typeface="+mn-cs"/>
            </a:rPr>
            <a:t>「</a:t>
          </a:r>
          <a:r>
            <a:rPr lang="en-US" altLang="ja-JP" sz="1400" b="1">
              <a:solidFill>
                <a:srgbClr val="FF0000"/>
              </a:solidFill>
              <a:effectLst/>
              <a:latin typeface="+mn-lt"/>
              <a:ea typeface="+mn-ea"/>
              <a:cs typeface="+mn-cs"/>
            </a:rPr>
            <a:t>(EA4-3)</a:t>
          </a:r>
          <a:r>
            <a:rPr lang="ja-JP" altLang="ja-JP" sz="1400" b="1">
              <a:solidFill>
                <a:srgbClr val="FF0000"/>
              </a:solidFill>
              <a:effectLst/>
              <a:latin typeface="+mn-lt"/>
              <a:ea typeface="+mn-ea"/>
              <a:cs typeface="+mn-cs"/>
            </a:rPr>
            <a:t>新規受</a:t>
          </a:r>
          <a:endParaRPr lang="en-US" altLang="ja-JP" sz="1400" b="1">
            <a:solidFill>
              <a:srgbClr val="FF0000"/>
            </a:solidFill>
            <a:effectLst/>
            <a:latin typeface="+mn-lt"/>
            <a:ea typeface="+mn-ea"/>
            <a:cs typeface="+mn-cs"/>
          </a:endParaRPr>
        </a:p>
        <a:p>
          <a:r>
            <a:rPr lang="ja-JP" altLang="en-US" sz="1400" b="1">
              <a:solidFill>
                <a:srgbClr val="FF0000"/>
              </a:solidFill>
              <a:effectLst/>
              <a:latin typeface="+mn-lt"/>
              <a:ea typeface="+mn-ea"/>
              <a:cs typeface="+mn-cs"/>
            </a:rPr>
            <a:t>　</a:t>
          </a:r>
          <a:r>
            <a:rPr lang="ja-JP" altLang="ja-JP" sz="1400" b="1">
              <a:solidFill>
                <a:srgbClr val="FF0000"/>
              </a:solidFill>
              <a:effectLst/>
              <a:latin typeface="+mn-lt"/>
              <a:ea typeface="+mn-ea"/>
              <a:cs typeface="+mn-cs"/>
            </a:rPr>
            <a:t>験申請書レベル１＆２専用 記入要領」または「</a:t>
          </a:r>
          <a:r>
            <a:rPr lang="en-US" altLang="ja-JP" sz="1400" b="1">
              <a:solidFill>
                <a:srgbClr val="FF0000"/>
              </a:solidFill>
              <a:effectLst/>
              <a:latin typeface="+mn-lt"/>
              <a:ea typeface="+mn-ea"/>
              <a:cs typeface="+mn-cs"/>
            </a:rPr>
            <a:t>(EA4-4)</a:t>
          </a:r>
          <a:r>
            <a:rPr lang="ja-JP" altLang="ja-JP" sz="1400" b="1">
              <a:solidFill>
                <a:srgbClr val="FF0000"/>
              </a:solidFill>
              <a:effectLst/>
              <a:latin typeface="+mn-lt"/>
              <a:ea typeface="+mn-ea"/>
              <a:cs typeface="+mn-cs"/>
            </a:rPr>
            <a:t>新規受験申請書レベル３専用 記入要領」</a:t>
          </a:r>
          <a:r>
            <a:rPr lang="ja-JP" altLang="ja-JP" sz="1400">
              <a:solidFill>
                <a:schemeClr val="dk1"/>
              </a:solidFill>
              <a:effectLst/>
              <a:latin typeface="+mn-lt"/>
              <a:ea typeface="+mn-ea"/>
              <a:cs typeface="+mn-cs"/>
            </a:rPr>
            <a:t>を必ずご確認</a:t>
          </a:r>
          <a:endParaRPr lang="en-US" altLang="ja-JP" sz="1400">
            <a:solidFill>
              <a:schemeClr val="dk1"/>
            </a:solidFill>
            <a:effectLst/>
            <a:latin typeface="+mn-lt"/>
            <a:ea typeface="+mn-ea"/>
            <a:cs typeface="+mn-cs"/>
          </a:endParaRPr>
        </a:p>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いただき、補助ツールとして適切にご活用のうえ、入力・申請を行っていただきますようお願いいたします。</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effectLst/>
            </a:rPr>
            <a:t>※</a:t>
          </a:r>
          <a:r>
            <a:rPr lang="ja-JP" altLang="en-US" sz="1400">
              <a:effectLst/>
            </a:rPr>
            <a:t>本ツールは </a:t>
          </a:r>
          <a:r>
            <a:rPr lang="en-US" altLang="ja-JP" sz="1400">
              <a:effectLst/>
            </a:rPr>
            <a:t>Microsoft Excel</a:t>
          </a:r>
          <a:r>
            <a:rPr lang="en-US" altLang="ja-JP" sz="1400" baseline="0">
              <a:effectLst/>
            </a:rPr>
            <a:t> 2024 </a:t>
          </a:r>
          <a:r>
            <a:rPr lang="ja-JP" altLang="en-US" sz="1400" baseline="0">
              <a:effectLst/>
            </a:rPr>
            <a:t>にて基本動作を確認しております。</a:t>
          </a:r>
          <a:r>
            <a:rPr lang="ja-JP" altLang="en-US" sz="1400" b="1">
              <a:effectLst/>
            </a:rPr>
            <a:t>ブラウザ版</a:t>
          </a:r>
          <a:r>
            <a:rPr lang="ja-JP" altLang="en-US" sz="1400">
              <a:effectLst/>
            </a:rPr>
            <a:t>や </a:t>
          </a:r>
          <a:r>
            <a:rPr lang="en-US" altLang="ja-JP" sz="1400" b="1">
              <a:effectLst/>
            </a:rPr>
            <a:t>Microsoft</a:t>
          </a:r>
          <a:r>
            <a:rPr lang="en-US" altLang="ja-JP" sz="1400" b="1" baseline="0">
              <a:effectLst/>
            </a:rPr>
            <a:t> Office </a:t>
          </a:r>
          <a:r>
            <a:rPr lang="ja-JP" altLang="en-US" sz="1400" b="1">
              <a:effectLst/>
            </a:rPr>
            <a:t>互換ソフト</a:t>
          </a:r>
          <a:endParaRPr lang="en-US" altLang="ja-JP" sz="1400"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effectLst/>
            </a:rPr>
            <a:t>　では動作確認を行っていないため、ホームページより</a:t>
          </a:r>
          <a:r>
            <a:rPr lang="ja-JP" altLang="en-US" sz="1400" b="0">
              <a:effectLst/>
            </a:rPr>
            <a:t>ファイルを</a:t>
          </a:r>
          <a:r>
            <a:rPr lang="ja-JP" altLang="ja-JP" sz="1400" b="0">
              <a:solidFill>
                <a:schemeClr val="dk1"/>
              </a:solidFill>
              <a:effectLst/>
              <a:latin typeface="+mn-lt"/>
              <a:ea typeface="+mn-ea"/>
              <a:cs typeface="+mn-cs"/>
            </a:rPr>
            <a:t>ダウンロード</a:t>
          </a:r>
          <a:r>
            <a:rPr lang="ja-JP" altLang="en-US" sz="1400" b="0">
              <a:solidFill>
                <a:schemeClr val="dk1"/>
              </a:solidFill>
              <a:effectLst/>
              <a:latin typeface="+mn-lt"/>
              <a:ea typeface="+mn-ea"/>
              <a:cs typeface="+mn-cs"/>
            </a:rPr>
            <a:t>のうえ、</a:t>
          </a:r>
          <a:r>
            <a:rPr lang="en-US" altLang="ja-JP" sz="1400" b="1">
              <a:solidFill>
                <a:schemeClr val="dk1"/>
              </a:solidFill>
              <a:effectLst/>
              <a:latin typeface="+mn-lt"/>
              <a:ea typeface="+mn-ea"/>
              <a:cs typeface="+mn-cs"/>
            </a:rPr>
            <a:t>Microsoft</a:t>
          </a:r>
          <a:r>
            <a:rPr lang="en-US" altLang="ja-JP" sz="1400" b="1" baseline="0">
              <a:solidFill>
                <a:schemeClr val="dk1"/>
              </a:solidFill>
              <a:effectLst/>
              <a:latin typeface="+mn-lt"/>
              <a:ea typeface="+mn-ea"/>
              <a:cs typeface="+mn-cs"/>
            </a:rPr>
            <a:t> Excel</a:t>
          </a:r>
          <a:r>
            <a:rPr lang="ja-JP" altLang="en-US" sz="1400" b="1" baseline="0">
              <a:solidFill>
                <a:schemeClr val="dk1"/>
              </a:solidFill>
              <a:effectLst/>
              <a:latin typeface="+mn-lt"/>
              <a:ea typeface="+mn-ea"/>
              <a:cs typeface="+mn-cs"/>
            </a:rPr>
            <a:t>にて入</a:t>
          </a:r>
          <a:endParaRPr lang="en-US" altLang="ja-JP" sz="14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baseline="0">
              <a:solidFill>
                <a:schemeClr val="dk1"/>
              </a:solidFill>
              <a:effectLst/>
              <a:latin typeface="+mn-lt"/>
              <a:ea typeface="+mn-ea"/>
              <a:cs typeface="+mn-cs"/>
            </a:rPr>
            <a:t>　力をお願いいたします。</a:t>
          </a:r>
          <a:endParaRPr lang="en-US" altLang="ja-JP" sz="1400" b="1">
            <a:effectLst/>
          </a:endParaRPr>
        </a:p>
        <a:p>
          <a:r>
            <a:rPr lang="ja-JP" altLang="en-US" sz="1400" b="1">
              <a:effectLst/>
            </a:rPr>
            <a:t> </a:t>
          </a:r>
          <a:r>
            <a:rPr lang="en-US" altLang="ja-JP" sz="1400" b="0">
              <a:effectLst/>
            </a:rPr>
            <a:t>※</a:t>
          </a:r>
          <a:r>
            <a:rPr lang="ja-JP" altLang="ja-JP" sz="1400" b="0">
              <a:solidFill>
                <a:schemeClr val="dk1"/>
              </a:solidFill>
              <a:effectLst/>
              <a:latin typeface="+mn-lt"/>
              <a:ea typeface="+mn-ea"/>
              <a:cs typeface="+mn-cs"/>
            </a:rPr>
            <a:t>ホームページに公開している</a:t>
          </a:r>
          <a:r>
            <a:rPr lang="ja-JP" altLang="ja-JP" sz="1400" b="1">
              <a:solidFill>
                <a:schemeClr val="dk1"/>
              </a:solidFill>
              <a:effectLst/>
              <a:latin typeface="+mn-lt"/>
              <a:ea typeface="+mn-ea"/>
              <a:cs typeface="+mn-cs"/>
            </a:rPr>
            <a:t>最新の</a:t>
          </a:r>
          <a:r>
            <a:rPr lang="en-US" altLang="ja-JP" sz="1400" b="1">
              <a:solidFill>
                <a:schemeClr val="dk1"/>
              </a:solidFill>
              <a:effectLst/>
              <a:latin typeface="+mn-lt"/>
              <a:ea typeface="+mn-ea"/>
              <a:cs typeface="+mn-cs"/>
            </a:rPr>
            <a:t>Excel</a:t>
          </a:r>
          <a:r>
            <a:rPr lang="ja-JP" altLang="ja-JP" sz="1400" b="1">
              <a:solidFill>
                <a:schemeClr val="dk1"/>
              </a:solidFill>
              <a:effectLst/>
              <a:latin typeface="+mn-lt"/>
              <a:ea typeface="+mn-ea"/>
              <a:cs typeface="+mn-cs"/>
            </a:rPr>
            <a:t>受験申請書作成ツールをダウンロード</a:t>
          </a:r>
          <a:r>
            <a:rPr lang="ja-JP" altLang="ja-JP" sz="1400" b="0">
              <a:solidFill>
                <a:schemeClr val="dk1"/>
              </a:solidFill>
              <a:effectLst/>
              <a:latin typeface="+mn-lt"/>
              <a:ea typeface="+mn-ea"/>
              <a:cs typeface="+mn-cs"/>
            </a:rPr>
            <a:t>してご利用ください。</a:t>
          </a:r>
          <a:endParaRPr lang="en-US" altLang="ja-JP" sz="1400" b="0">
            <a:solidFill>
              <a:schemeClr val="dk1"/>
            </a:solidFill>
            <a:effectLst/>
            <a:latin typeface="+mn-lt"/>
            <a:ea typeface="+mn-ea"/>
            <a:cs typeface="+mn-cs"/>
          </a:endParaRPr>
        </a:p>
        <a:p>
          <a:r>
            <a:rPr lang="ja-JP" altLang="en-US" sz="1400" b="0">
              <a:effectLst/>
            </a:rPr>
            <a:t>　「受験申請入力」シートに入力</a:t>
          </a:r>
          <a:r>
            <a:rPr lang="ja-JP" altLang="en-US" sz="1400">
              <a:effectLst/>
            </a:rPr>
            <a:t>を行う前に、「レベル</a:t>
          </a:r>
          <a:r>
            <a:rPr lang="en-US" altLang="ja-JP" sz="1400">
              <a:effectLst/>
            </a:rPr>
            <a:t>1</a:t>
          </a:r>
          <a:r>
            <a:rPr lang="ja-JP" altLang="en-US" sz="1400">
              <a:effectLst/>
            </a:rPr>
            <a:t>・</a:t>
          </a:r>
          <a:r>
            <a:rPr lang="en-US" altLang="ja-JP" sz="1400">
              <a:effectLst/>
            </a:rPr>
            <a:t>2</a:t>
          </a:r>
          <a:r>
            <a:rPr lang="ja-JP" altLang="en-US" sz="1400">
              <a:effectLst/>
            </a:rPr>
            <a:t>」「レベル</a:t>
          </a:r>
          <a:r>
            <a:rPr lang="en-US" altLang="ja-JP" sz="1400">
              <a:effectLst/>
            </a:rPr>
            <a:t>3</a:t>
          </a:r>
          <a:r>
            <a:rPr lang="ja-JP" altLang="en-US" sz="1400">
              <a:effectLst/>
            </a:rPr>
            <a:t>」</a:t>
          </a:r>
          <a:r>
            <a:rPr lang="ja-JP" altLang="en-US" sz="1400" b="1">
              <a:effectLst/>
            </a:rPr>
            <a:t>シート左上の 年期が受験申請年期</a:t>
          </a:r>
          <a:endParaRPr lang="en-US" altLang="ja-JP" sz="1400" b="1">
            <a:effectLst/>
          </a:endParaRPr>
        </a:p>
        <a:p>
          <a:r>
            <a:rPr lang="ja-JP" altLang="en-US" sz="1400" b="1">
              <a:effectLst/>
            </a:rPr>
            <a:t>　になっていることをご確認ください。</a:t>
          </a:r>
          <a:endParaRPr lang="en-US" altLang="ja-JP" sz="1400"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8280</xdr:colOff>
      <xdr:row>5</xdr:row>
      <xdr:rowOff>16565</xdr:rowOff>
    </xdr:from>
    <xdr:to>
      <xdr:col>51</xdr:col>
      <xdr:colOff>0</xdr:colOff>
      <xdr:row>9</xdr:row>
      <xdr:rowOff>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4679671" y="513522"/>
          <a:ext cx="389286" cy="38100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8280</xdr:colOff>
      <xdr:row>5</xdr:row>
      <xdr:rowOff>16565</xdr:rowOff>
    </xdr:from>
    <xdr:to>
      <xdr:col>60</xdr:col>
      <xdr:colOff>0</xdr:colOff>
      <xdr:row>9</xdr:row>
      <xdr:rowOff>0</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4679671" y="513522"/>
          <a:ext cx="389286" cy="38100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8280</xdr:colOff>
      <xdr:row>5</xdr:row>
      <xdr:rowOff>16565</xdr:rowOff>
    </xdr:from>
    <xdr:to>
      <xdr:col>69</xdr:col>
      <xdr:colOff>0</xdr:colOff>
      <xdr:row>9</xdr:row>
      <xdr:rowOff>0</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4679671" y="513522"/>
          <a:ext cx="389286" cy="38100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66263</xdr:colOff>
      <xdr:row>18</xdr:row>
      <xdr:rowOff>24848</xdr:rowOff>
    </xdr:from>
    <xdr:to>
      <xdr:col>65</xdr:col>
      <xdr:colOff>49697</xdr:colOff>
      <xdr:row>21</xdr:row>
      <xdr:rowOff>0</xdr:rowOff>
    </xdr:to>
    <xdr:sp macro="" textlink="">
      <xdr:nvSpPr>
        <xdr:cNvPr id="9" name="右中かっこ 8">
          <a:extLst>
            <a:ext uri="{FF2B5EF4-FFF2-40B4-BE49-F238E27FC236}">
              <a16:creationId xmlns:a16="http://schemas.microsoft.com/office/drawing/2014/main" id="{00000000-0008-0000-0500-000009000000}"/>
            </a:ext>
          </a:extLst>
        </xdr:cNvPr>
        <xdr:cNvSpPr/>
      </xdr:nvSpPr>
      <xdr:spPr>
        <a:xfrm>
          <a:off x="6427306" y="1813891"/>
          <a:ext cx="82826" cy="273326"/>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65</xdr:col>
      <xdr:colOff>76021</xdr:colOff>
      <xdr:row>18</xdr:row>
      <xdr:rowOff>55056</xdr:rowOff>
    </xdr:from>
    <xdr:to>
      <xdr:col>73</xdr:col>
      <xdr:colOff>94520</xdr:colOff>
      <xdr:row>20</xdr:row>
      <xdr:rowOff>55055</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6631462" y="1870409"/>
          <a:ext cx="825323" cy="20170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 b="1">
              <a:solidFill>
                <a:sysClr val="windowText" lastClr="000000"/>
              </a:solidFill>
            </a:rPr>
            <a:t>受験票到着後使用</a:t>
          </a:r>
        </a:p>
      </xdr:txBody>
    </xdr:sp>
    <xdr:clientData/>
  </xdr:twoCellAnchor>
  <xdr:twoCellAnchor editAs="oneCell">
    <xdr:from>
      <xdr:col>61</xdr:col>
      <xdr:colOff>8282</xdr:colOff>
      <xdr:row>22</xdr:row>
      <xdr:rowOff>49696</xdr:rowOff>
    </xdr:from>
    <xdr:to>
      <xdr:col>73</xdr:col>
      <xdr:colOff>22915</xdr:colOff>
      <xdr:row>30</xdr:row>
      <xdr:rowOff>3002</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stretch>
          <a:fillRect/>
        </a:stretch>
      </xdr:blipFill>
      <xdr:spPr>
        <a:xfrm>
          <a:off x="6071152" y="2236305"/>
          <a:ext cx="1200979" cy="7484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25</xdr:col>
          <xdr:colOff>13645</xdr:colOff>
          <xdr:row>13</xdr:row>
          <xdr:rowOff>68141</xdr:rowOff>
        </xdr:from>
        <xdr:to>
          <xdr:col>43</xdr:col>
          <xdr:colOff>46804</xdr:colOff>
          <xdr:row>91</xdr:row>
          <xdr:rowOff>109043</xdr:rowOff>
        </xdr:to>
        <xdr:pic>
          <xdr:nvPicPr>
            <xdr:cNvPr id="11" name="図 10">
              <a:extLst>
                <a:ext uri="{FF2B5EF4-FFF2-40B4-BE49-F238E27FC236}">
                  <a16:creationId xmlns:a16="http://schemas.microsoft.com/office/drawing/2014/main" id="{00000000-0008-0000-0500-00000B000000}"/>
                </a:ext>
              </a:extLst>
            </xdr:cNvPr>
            <xdr:cNvPicPr>
              <a:picLocks noChangeAspect="1" noChangeArrowheads="1"/>
              <a:extLst>
                <a:ext uri="{84589F7E-364E-4C9E-8A38-B11213B215E9}">
                  <a14:cameraTool cellRange="エラーメッセージ" spid="_x0000_s3414"/>
                </a:ext>
              </a:extLst>
            </xdr:cNvPicPr>
          </xdr:nvPicPr>
          <xdr:blipFill>
            <a:blip xmlns:r="http://schemas.openxmlformats.org/officeDocument/2006/relationships" r:embed="rId2"/>
            <a:srcRect/>
            <a:stretch>
              <a:fillRect/>
            </a:stretch>
          </xdr:blipFill>
          <xdr:spPr bwMode="auto">
            <a:xfrm>
              <a:off x="2478939" y="1350094"/>
              <a:ext cx="1808171" cy="767883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47</xdr:col>
      <xdr:colOff>8280</xdr:colOff>
      <xdr:row>5</xdr:row>
      <xdr:rowOff>16565</xdr:rowOff>
    </xdr:from>
    <xdr:to>
      <xdr:col>51</xdr:col>
      <xdr:colOff>0</xdr:colOff>
      <xdr:row>9</xdr:row>
      <xdr:rowOff>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4485030" y="492815"/>
          <a:ext cx="372720" cy="364435"/>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8280</xdr:colOff>
      <xdr:row>5</xdr:row>
      <xdr:rowOff>16565</xdr:rowOff>
    </xdr:from>
    <xdr:to>
      <xdr:col>60</xdr:col>
      <xdr:colOff>0</xdr:colOff>
      <xdr:row>9</xdr:row>
      <xdr:rowOff>0</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5342280" y="492815"/>
          <a:ext cx="372720" cy="364435"/>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8280</xdr:colOff>
      <xdr:row>5</xdr:row>
      <xdr:rowOff>16565</xdr:rowOff>
    </xdr:from>
    <xdr:to>
      <xdr:col>69</xdr:col>
      <xdr:colOff>0</xdr:colOff>
      <xdr:row>9</xdr:row>
      <xdr:rowOff>0</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6199530" y="492815"/>
          <a:ext cx="372720" cy="364435"/>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66263</xdr:colOff>
      <xdr:row>18</xdr:row>
      <xdr:rowOff>24848</xdr:rowOff>
    </xdr:from>
    <xdr:to>
      <xdr:col>65</xdr:col>
      <xdr:colOff>49697</xdr:colOff>
      <xdr:row>21</xdr:row>
      <xdr:rowOff>0</xdr:rowOff>
    </xdr:to>
    <xdr:sp macro="" textlink="">
      <xdr:nvSpPr>
        <xdr:cNvPr id="5" name="右中かっこ 4">
          <a:extLst>
            <a:ext uri="{FF2B5EF4-FFF2-40B4-BE49-F238E27FC236}">
              <a16:creationId xmlns:a16="http://schemas.microsoft.com/office/drawing/2014/main" id="{00000000-0008-0000-0600-000005000000}"/>
            </a:ext>
          </a:extLst>
        </xdr:cNvPr>
        <xdr:cNvSpPr/>
      </xdr:nvSpPr>
      <xdr:spPr>
        <a:xfrm>
          <a:off x="6162263" y="1739348"/>
          <a:ext cx="78684" cy="26090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65</xdr:col>
      <xdr:colOff>57979</xdr:colOff>
      <xdr:row>18</xdr:row>
      <xdr:rowOff>57979</xdr:rowOff>
    </xdr:from>
    <xdr:to>
      <xdr:col>73</xdr:col>
      <xdr:colOff>82827</xdr:colOff>
      <xdr:row>20</xdr:row>
      <xdr:rowOff>57978</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6249229" y="1772479"/>
          <a:ext cx="786848" cy="1904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 b="1">
              <a:solidFill>
                <a:sysClr val="windowText" lastClr="000000"/>
              </a:solidFill>
            </a:rPr>
            <a:t>受験票到着後使用</a:t>
          </a:r>
        </a:p>
      </xdr:txBody>
    </xdr:sp>
    <xdr:clientData/>
  </xdr:twoCellAnchor>
  <xdr:twoCellAnchor>
    <xdr:from>
      <xdr:col>22</xdr:col>
      <xdr:colOff>16566</xdr:colOff>
      <xdr:row>27</xdr:row>
      <xdr:rowOff>82830</xdr:rowOff>
    </xdr:from>
    <xdr:to>
      <xdr:col>23</xdr:col>
      <xdr:colOff>92092</xdr:colOff>
      <xdr:row>29</xdr:row>
      <xdr:rowOff>32052</xdr:rowOff>
    </xdr:to>
    <xdr:sp macro="" textlink="">
      <xdr:nvSpPr>
        <xdr:cNvPr id="7" name="左矢印 6">
          <a:extLst>
            <a:ext uri="{FF2B5EF4-FFF2-40B4-BE49-F238E27FC236}">
              <a16:creationId xmlns:a16="http://schemas.microsoft.com/office/drawing/2014/main" id="{00000000-0008-0000-0600-000007000000}"/>
            </a:ext>
          </a:extLst>
        </xdr:cNvPr>
        <xdr:cNvSpPr>
          <a:spLocks noChangeAspect="1"/>
        </xdr:cNvSpPr>
      </xdr:nvSpPr>
      <xdr:spPr>
        <a:xfrm>
          <a:off x="2203175" y="2766395"/>
          <a:ext cx="174917" cy="148005"/>
        </a:xfrm>
        <a:prstGeom prst="lef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24848</xdr:colOff>
      <xdr:row>37</xdr:row>
      <xdr:rowOff>24849</xdr:rowOff>
    </xdr:from>
    <xdr:to>
      <xdr:col>40</xdr:col>
      <xdr:colOff>99391</xdr:colOff>
      <xdr:row>38</xdr:row>
      <xdr:rowOff>89763</xdr:rowOff>
    </xdr:to>
    <xdr:sp macro="" textlink="">
      <xdr:nvSpPr>
        <xdr:cNvPr id="9" name="左矢印 8">
          <a:extLst>
            <a:ext uri="{FF2B5EF4-FFF2-40B4-BE49-F238E27FC236}">
              <a16:creationId xmlns:a16="http://schemas.microsoft.com/office/drawing/2014/main" id="{00000000-0008-0000-0600-000009000000}"/>
            </a:ext>
          </a:extLst>
        </xdr:cNvPr>
        <xdr:cNvSpPr>
          <a:spLocks noChangeAspect="1"/>
        </xdr:cNvSpPr>
      </xdr:nvSpPr>
      <xdr:spPr>
        <a:xfrm>
          <a:off x="3304761" y="3702327"/>
          <a:ext cx="770282" cy="164306"/>
        </a:xfrm>
        <a:prstGeom prst="lef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61</xdr:col>
      <xdr:colOff>8282</xdr:colOff>
      <xdr:row>22</xdr:row>
      <xdr:rowOff>49696</xdr:rowOff>
    </xdr:from>
    <xdr:to>
      <xdr:col>73</xdr:col>
      <xdr:colOff>24186</xdr:colOff>
      <xdr:row>30</xdr:row>
      <xdr:rowOff>3002</xdr:rowOff>
    </xdr:to>
    <xdr:pic>
      <xdr:nvPicPr>
        <xdr:cNvPr id="10" name="図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stretch>
          <a:fillRect/>
        </a:stretch>
      </xdr:blipFill>
      <xdr:spPr>
        <a:xfrm>
          <a:off x="6071152" y="2236305"/>
          <a:ext cx="1200979" cy="7484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89765</xdr:colOff>
          <xdr:row>12</xdr:row>
          <xdr:rowOff>94184</xdr:rowOff>
        </xdr:from>
        <xdr:to>
          <xdr:col>42</xdr:col>
          <xdr:colOff>69419</xdr:colOff>
          <xdr:row>92</xdr:row>
          <xdr:rowOff>10099</xdr:rowOff>
        </xdr:to>
        <xdr:pic>
          <xdr:nvPicPr>
            <xdr:cNvPr id="12" name="図 11">
              <a:extLst>
                <a:ext uri="{FF2B5EF4-FFF2-40B4-BE49-F238E27FC236}">
                  <a16:creationId xmlns:a16="http://schemas.microsoft.com/office/drawing/2014/main" id="{00000000-0008-0000-0600-00000C000000}"/>
                </a:ext>
              </a:extLst>
            </xdr:cNvPr>
            <xdr:cNvPicPr>
              <a:picLocks noChangeAspect="1" noChangeArrowheads="1"/>
              <a:extLst>
                <a:ext uri="{84589F7E-364E-4C9E-8A38-B11213B215E9}">
                  <a14:cameraTool cellRange="エラーメッセージ2" spid="_x0000_s4415"/>
                </a:ext>
              </a:extLst>
            </xdr:cNvPicPr>
          </xdr:nvPicPr>
          <xdr:blipFill>
            <a:blip xmlns:r="http://schemas.openxmlformats.org/officeDocument/2006/relationships" r:embed="rId2"/>
            <a:srcRect/>
            <a:stretch>
              <a:fillRect/>
            </a:stretch>
          </xdr:blipFill>
          <xdr:spPr bwMode="auto">
            <a:xfrm>
              <a:off x="2467205" y="1282904"/>
              <a:ext cx="1762734" cy="780261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1"/>
  </sheetPr>
  <dimension ref="A1:F22"/>
  <sheetViews>
    <sheetView showGridLines="0" workbookViewId="0">
      <selection activeCell="L1" sqref="L1"/>
    </sheetView>
  </sheetViews>
  <sheetFormatPr defaultRowHeight="18"/>
  <cols>
    <col min="1" max="1" width="15.33203125" customWidth="1"/>
    <col min="2" max="2" width="16.08203125" customWidth="1"/>
    <col min="3" max="3" width="16.25" customWidth="1"/>
    <col min="4" max="4" width="24.5" customWidth="1"/>
    <col min="5" max="5" width="14.33203125" customWidth="1"/>
  </cols>
  <sheetData>
    <row r="1" spans="1:6" ht="409.5" customHeight="1">
      <c r="A1" s="176"/>
      <c r="B1" s="176"/>
      <c r="C1" s="176"/>
      <c r="E1" s="176"/>
    </row>
    <row r="2" spans="1:6">
      <c r="A2" s="176"/>
      <c r="B2" s="176"/>
      <c r="C2" s="176"/>
      <c r="E2" s="176"/>
    </row>
    <row r="3" spans="1:6">
      <c r="A3" s="176"/>
      <c r="B3" s="176"/>
      <c r="C3" s="176"/>
      <c r="E3" s="176"/>
    </row>
    <row r="4" spans="1:6">
      <c r="A4" s="176"/>
      <c r="B4" s="176"/>
      <c r="C4" s="176"/>
      <c r="E4" s="176"/>
    </row>
    <row r="5" spans="1:6">
      <c r="A5" s="176"/>
      <c r="B5" s="176"/>
      <c r="C5" s="176"/>
      <c r="E5" s="176"/>
    </row>
    <row r="6" spans="1:6">
      <c r="A6" s="176"/>
      <c r="B6" s="176"/>
      <c r="C6" s="176"/>
      <c r="E6" s="176"/>
    </row>
    <row r="7" spans="1:6">
      <c r="A7" s="176"/>
      <c r="B7" s="176"/>
      <c r="C7" s="176"/>
      <c r="E7" s="176"/>
    </row>
    <row r="8" spans="1:6">
      <c r="A8" s="176"/>
      <c r="B8" s="176"/>
      <c r="C8" s="176"/>
      <c r="E8" s="176"/>
    </row>
    <row r="9" spans="1:6">
      <c r="A9" s="176"/>
      <c r="B9" s="176"/>
      <c r="C9" s="176"/>
      <c r="E9" s="176"/>
    </row>
    <row r="10" spans="1:6">
      <c r="A10" s="176"/>
      <c r="B10" s="176"/>
      <c r="C10" s="176"/>
      <c r="E10" s="176"/>
    </row>
    <row r="11" spans="1:6">
      <c r="A11" s="176"/>
      <c r="B11" s="176"/>
      <c r="C11" s="176"/>
      <c r="E11" s="176"/>
    </row>
    <row r="12" spans="1:6">
      <c r="A12" s="176"/>
      <c r="B12" s="176"/>
      <c r="C12" s="176"/>
      <c r="E12" s="176"/>
    </row>
    <row r="13" spans="1:6">
      <c r="A13" s="176"/>
      <c r="B13" s="176"/>
      <c r="C13" s="176"/>
      <c r="E13" s="176"/>
    </row>
    <row r="14" spans="1:6">
      <c r="A14" s="176"/>
      <c r="B14" s="176"/>
      <c r="E14" s="176"/>
    </row>
    <row r="15" spans="1:6">
      <c r="A15" s="176"/>
      <c r="B15" s="176"/>
      <c r="E15" s="176"/>
    </row>
    <row r="16" spans="1:6">
      <c r="A16" s="176"/>
      <c r="E16" s="176"/>
    </row>
    <row r="17" spans="1:5">
      <c r="A17" s="176"/>
      <c r="E17" s="176"/>
    </row>
    <row r="18" spans="1:5">
      <c r="A18" s="176"/>
      <c r="E18" s="176"/>
    </row>
    <row r="19" spans="1:5">
      <c r="A19" s="176"/>
      <c r="E19" s="176"/>
    </row>
    <row r="20" spans="1:5">
      <c r="A20" s="176"/>
      <c r="E20" s="176"/>
    </row>
    <row r="21" spans="1:5">
      <c r="A21" s="176"/>
      <c r="E21" s="176"/>
    </row>
    <row r="22" spans="1:5">
      <c r="A22" s="176"/>
      <c r="E22" s="176"/>
    </row>
  </sheetData>
  <sheetProtection selectLockedCells="1" selectUnlockedCells="1"/>
  <mergeCells count="4">
    <mergeCell ref="A1:A22"/>
    <mergeCell ref="C1:C13"/>
    <mergeCell ref="B1:B15"/>
    <mergeCell ref="E1:E22"/>
  </mergeCells>
  <phoneticPr fontId="3"/>
  <pageMargins left="0.7" right="0.7" top="0.75" bottom="0.75" header="0.3" footer="0.3"/>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1"/>
  </sheetPr>
  <dimension ref="A1:I815"/>
  <sheetViews>
    <sheetView topLeftCell="B10" workbookViewId="0">
      <selection activeCell="B534" sqref="B534"/>
    </sheetView>
  </sheetViews>
  <sheetFormatPr defaultColWidth="9" defaultRowHeight="12.75" customHeight="1"/>
  <cols>
    <col min="1" max="9" width="30.58203125" style="2" customWidth="1"/>
    <col min="10" max="13" width="9" style="2"/>
    <col min="14" max="14" width="9.25" style="2" bestFit="1" customWidth="1"/>
    <col min="15" max="15" width="10.25" style="2" bestFit="1" customWidth="1"/>
    <col min="16" max="16384" width="9" style="2"/>
  </cols>
  <sheetData>
    <row r="1" spans="1:3" ht="12.75" customHeight="1">
      <c r="A1" s="2" t="s">
        <v>64</v>
      </c>
    </row>
    <row r="2" spans="1:3" ht="12.75" customHeight="1">
      <c r="A2" s="3" t="s">
        <v>65</v>
      </c>
      <c r="B2" s="3" t="s">
        <v>66</v>
      </c>
      <c r="C2" s="3" t="str">
        <f>B2&amp;"(出力表示用)"</f>
        <v>試験種別(出力表示用)</v>
      </c>
    </row>
    <row r="3" spans="1:3" ht="12.75" customHeight="1">
      <c r="A3" s="4">
        <v>10</v>
      </c>
      <c r="B3" s="3" t="s">
        <v>255</v>
      </c>
      <c r="C3" s="3"/>
    </row>
    <row r="4" spans="1:3" ht="12.75" customHeight="1">
      <c r="A4" s="4" t="s">
        <v>271</v>
      </c>
      <c r="B4" s="3" t="s">
        <v>257</v>
      </c>
      <c r="C4" s="3"/>
    </row>
    <row r="5" spans="1:3" ht="12.75" customHeight="1">
      <c r="A5" s="4"/>
      <c r="B5" s="3" t="s">
        <v>254</v>
      </c>
      <c r="C5" s="3"/>
    </row>
    <row r="6" spans="1:3" ht="12.75" customHeight="1">
      <c r="A6" s="4"/>
      <c r="B6" s="3" t="s">
        <v>67</v>
      </c>
      <c r="C6" s="3"/>
    </row>
    <row r="7" spans="1:3" ht="12.75" customHeight="1">
      <c r="A7" s="4"/>
      <c r="B7" s="3" t="s">
        <v>256</v>
      </c>
      <c r="C7" s="3"/>
    </row>
    <row r="8" spans="1:3" ht="12.75" customHeight="1">
      <c r="A8" s="4"/>
      <c r="B8" s="3" t="s">
        <v>68</v>
      </c>
      <c r="C8" s="3"/>
    </row>
    <row r="9" spans="1:3" ht="12.75" customHeight="1">
      <c r="A9" s="4"/>
      <c r="B9" s="3" t="s">
        <v>69</v>
      </c>
      <c r="C9" s="3"/>
    </row>
    <row r="10" spans="1:3" ht="12.75" customHeight="1">
      <c r="A10" s="4"/>
      <c r="B10" s="3" t="s">
        <v>70</v>
      </c>
      <c r="C10" s="3"/>
    </row>
    <row r="11" spans="1:3" ht="12.75" customHeight="1">
      <c r="A11" s="4"/>
      <c r="B11" s="3" t="s">
        <v>71</v>
      </c>
      <c r="C11" s="3"/>
    </row>
    <row r="13" spans="1:3" ht="12.75" customHeight="1">
      <c r="A13" s="2" t="s">
        <v>72</v>
      </c>
    </row>
    <row r="14" spans="1:3" ht="12.75" customHeight="1">
      <c r="A14" s="3" t="s">
        <v>73</v>
      </c>
      <c r="B14" s="3" t="s">
        <v>29</v>
      </c>
      <c r="C14" s="5" t="str">
        <f>B14&amp;"(出力表示用)"</f>
        <v>業種(出力表示用)</v>
      </c>
    </row>
    <row r="15" spans="1:3" ht="12.75" customHeight="1">
      <c r="A15" s="4" t="s">
        <v>74</v>
      </c>
      <c r="B15" s="3" t="s">
        <v>75</v>
      </c>
      <c r="C15" s="5" t="str">
        <f>A15&amp;":"&amp;B15</f>
        <v>01:検査</v>
      </c>
    </row>
    <row r="16" spans="1:3" ht="12.75" customHeight="1">
      <c r="A16" s="4" t="s">
        <v>76</v>
      </c>
      <c r="B16" s="3" t="s">
        <v>77</v>
      </c>
      <c r="C16" s="5" t="str">
        <f t="shared" ref="C16:C34" si="0">A16&amp;":"&amp;B16</f>
        <v>02:鉄鋼</v>
      </c>
    </row>
    <row r="17" spans="1:3" ht="12.75" customHeight="1">
      <c r="A17" s="4" t="s">
        <v>78</v>
      </c>
      <c r="B17" s="3" t="s">
        <v>79</v>
      </c>
      <c r="C17" s="5" t="str">
        <f t="shared" si="0"/>
        <v>03:造船</v>
      </c>
    </row>
    <row r="18" spans="1:3" ht="12.75" customHeight="1">
      <c r="A18" s="4" t="s">
        <v>80</v>
      </c>
      <c r="B18" s="3" t="s">
        <v>81</v>
      </c>
      <c r="C18" s="5" t="str">
        <f t="shared" si="0"/>
        <v>04:鉄鋼ファブリケータ</v>
      </c>
    </row>
    <row r="19" spans="1:3" ht="12.75" customHeight="1">
      <c r="A19" s="4" t="s">
        <v>82</v>
      </c>
      <c r="B19" s="3" t="s">
        <v>83</v>
      </c>
      <c r="C19" s="5" t="str">
        <f t="shared" si="0"/>
        <v>05:電力</v>
      </c>
    </row>
    <row r="20" spans="1:3" ht="12.75" customHeight="1">
      <c r="A20" s="4" t="s">
        <v>84</v>
      </c>
      <c r="B20" s="3" t="s">
        <v>85</v>
      </c>
      <c r="C20" s="5" t="str">
        <f t="shared" si="0"/>
        <v>06:ガス</v>
      </c>
    </row>
    <row r="21" spans="1:3" ht="12.75" customHeight="1">
      <c r="A21" s="4" t="s">
        <v>86</v>
      </c>
      <c r="B21" s="3" t="s">
        <v>87</v>
      </c>
      <c r="C21" s="5" t="str">
        <f t="shared" si="0"/>
        <v>07:石油化学</v>
      </c>
    </row>
    <row r="22" spans="1:3" ht="12.75" customHeight="1">
      <c r="A22" s="4" t="s">
        <v>88</v>
      </c>
      <c r="B22" s="3" t="s">
        <v>89</v>
      </c>
      <c r="C22" s="5" t="str">
        <f t="shared" si="0"/>
        <v>08:プラント・エンジニア</v>
      </c>
    </row>
    <row r="23" spans="1:3" ht="12.75" customHeight="1">
      <c r="A23" s="4" t="s">
        <v>90</v>
      </c>
      <c r="B23" s="3" t="s">
        <v>91</v>
      </c>
      <c r="C23" s="5" t="str">
        <f t="shared" si="0"/>
        <v>09:鉄道</v>
      </c>
    </row>
    <row r="24" spans="1:3" ht="12.75" customHeight="1">
      <c r="A24" s="4" t="s">
        <v>92</v>
      </c>
      <c r="B24" s="3" t="s">
        <v>93</v>
      </c>
      <c r="C24" s="5" t="str">
        <f t="shared" si="0"/>
        <v>10:装置メーカ</v>
      </c>
    </row>
    <row r="25" spans="1:3" ht="12.75" customHeight="1">
      <c r="A25" s="4" t="s">
        <v>94</v>
      </c>
      <c r="B25" s="3" t="s">
        <v>95</v>
      </c>
      <c r="C25" s="5" t="str">
        <f t="shared" si="0"/>
        <v>11:金属</v>
      </c>
    </row>
    <row r="26" spans="1:3" ht="12.75" customHeight="1">
      <c r="A26" s="4" t="s">
        <v>96</v>
      </c>
      <c r="B26" s="3" t="s">
        <v>97</v>
      </c>
      <c r="C26" s="5" t="str">
        <f t="shared" si="0"/>
        <v>12:建築</v>
      </c>
    </row>
    <row r="27" spans="1:3" ht="12.75" customHeight="1">
      <c r="A27" s="4" t="s">
        <v>98</v>
      </c>
      <c r="B27" s="3" t="s">
        <v>99</v>
      </c>
      <c r="C27" s="5" t="str">
        <f t="shared" si="0"/>
        <v>13:学校</v>
      </c>
    </row>
    <row r="28" spans="1:3" ht="12.75" customHeight="1">
      <c r="A28" s="4" t="s">
        <v>100</v>
      </c>
      <c r="B28" s="3" t="s">
        <v>101</v>
      </c>
      <c r="C28" s="5" t="str">
        <f t="shared" si="0"/>
        <v>14:官庁</v>
      </c>
    </row>
    <row r="29" spans="1:3" ht="12.75" customHeight="1">
      <c r="A29" s="4" t="s">
        <v>102</v>
      </c>
      <c r="B29" s="3" t="s">
        <v>103</v>
      </c>
      <c r="C29" s="5" t="str">
        <f t="shared" si="0"/>
        <v>15:中立機関</v>
      </c>
    </row>
    <row r="30" spans="1:3" ht="12.75" customHeight="1">
      <c r="A30" s="4" t="s">
        <v>104</v>
      </c>
      <c r="B30" s="3" t="s">
        <v>105</v>
      </c>
      <c r="C30" s="5" t="str">
        <f t="shared" si="0"/>
        <v>16:航空／航空宇宙</v>
      </c>
    </row>
    <row r="31" spans="1:3" ht="12.75" customHeight="1">
      <c r="A31" s="4" t="s">
        <v>106</v>
      </c>
      <c r="B31" s="3" t="s">
        <v>107</v>
      </c>
      <c r="C31" s="5" t="str">
        <f t="shared" si="0"/>
        <v>17:自動車</v>
      </c>
    </row>
    <row r="32" spans="1:3" ht="12.75" customHeight="1">
      <c r="A32" s="4" t="s">
        <v>108</v>
      </c>
      <c r="B32" s="3" t="s">
        <v>109</v>
      </c>
      <c r="C32" s="5" t="str">
        <f t="shared" si="0"/>
        <v>18:上下水道</v>
      </c>
    </row>
    <row r="33" spans="1:4" ht="12.75" customHeight="1">
      <c r="A33" s="4" t="s">
        <v>110</v>
      </c>
      <c r="B33" s="3" t="s">
        <v>111</v>
      </c>
      <c r="C33" s="5" t="str">
        <f t="shared" si="0"/>
        <v>19:道路</v>
      </c>
    </row>
    <row r="34" spans="1:4" ht="12.75" customHeight="1">
      <c r="A34" s="4" t="s">
        <v>112</v>
      </c>
      <c r="B34" s="3" t="s">
        <v>113</v>
      </c>
      <c r="C34" s="5" t="str">
        <f t="shared" si="0"/>
        <v>20:その他</v>
      </c>
    </row>
    <row r="36" spans="1:4" ht="12.75" customHeight="1">
      <c r="A36" s="2" t="s">
        <v>114</v>
      </c>
    </row>
    <row r="37" spans="1:4" ht="12.75" customHeight="1">
      <c r="A37" s="183" t="s">
        <v>116</v>
      </c>
      <c r="B37" s="184"/>
      <c r="C37" s="185"/>
    </row>
    <row r="38" spans="1:4" ht="12.75" customHeight="1">
      <c r="A38" s="3" t="s">
        <v>115</v>
      </c>
      <c r="B38" s="3" t="s">
        <v>158</v>
      </c>
      <c r="C38" s="3" t="str">
        <f>B38&amp;"(出力表示用)"</f>
        <v>実技選択UT(出力表示用)</v>
      </c>
    </row>
    <row r="39" spans="1:4" ht="12.75" customHeight="1">
      <c r="A39" s="4">
        <v>1</v>
      </c>
      <c r="B39" s="3" t="s">
        <v>117</v>
      </c>
      <c r="C39" s="3" t="str">
        <f>A39&amp;":"&amp;B39</f>
        <v>1:持込み探傷器受験</v>
      </c>
    </row>
    <row r="40" spans="1:4" ht="12.75" customHeight="1">
      <c r="A40" s="4">
        <v>2</v>
      </c>
      <c r="B40" s="3" t="s">
        <v>118</v>
      </c>
      <c r="C40" s="3" t="str">
        <f t="shared" ref="C40:C41" si="1">A40&amp;":"&amp;B40</f>
        <v>2:Ｇタイプ探傷器受験</v>
      </c>
    </row>
    <row r="41" spans="1:4" ht="12.75" customHeight="1">
      <c r="A41" s="4">
        <v>3</v>
      </c>
      <c r="B41" s="3" t="s">
        <v>119</v>
      </c>
      <c r="C41" s="3" t="str">
        <f t="shared" si="1"/>
        <v>3:Ｒタイプ探傷器受験</v>
      </c>
    </row>
    <row r="42" spans="1:4" ht="12.75" customHeight="1">
      <c r="A42" s="186" t="s">
        <v>120</v>
      </c>
      <c r="B42" s="184"/>
      <c r="C42" s="185"/>
      <c r="D42" s="87" t="s">
        <v>560</v>
      </c>
    </row>
    <row r="43" spans="1:4" ht="12.75" customHeight="1">
      <c r="A43" s="3" t="s">
        <v>115</v>
      </c>
      <c r="B43" s="3" t="s">
        <v>159</v>
      </c>
      <c r="C43" s="3" t="str">
        <f>B43&amp;"(出力表示用)"</f>
        <v>実技選択TT(出力表示用)</v>
      </c>
      <c r="D43" s="87" t="s">
        <v>561</v>
      </c>
    </row>
    <row r="44" spans="1:4" ht="12.75" customHeight="1">
      <c r="A44" s="4">
        <v>4</v>
      </c>
      <c r="B44" s="3" t="s">
        <v>121</v>
      </c>
      <c r="C44" s="3" t="str">
        <f t="shared" ref="C44" si="2">A44&amp;":"&amp;B44</f>
        <v>4:NEC/Avio 製 H2630 受験</v>
      </c>
    </row>
    <row r="45" spans="1:4" ht="12.75" customHeight="1">
      <c r="A45" s="4">
        <v>5</v>
      </c>
      <c r="B45" s="3" t="s">
        <v>122</v>
      </c>
      <c r="C45" s="3" t="str">
        <f t="shared" ref="C45:C46" si="3">A45&amp;":"&amp;B45</f>
        <v>5:FLIR 製 SC620 受験"</v>
      </c>
    </row>
    <row r="46" spans="1:4" ht="12.75" customHeight="1">
      <c r="A46" s="82" t="s">
        <v>551</v>
      </c>
      <c r="B46" s="3" t="s">
        <v>117</v>
      </c>
      <c r="C46" s="3" t="str">
        <f t="shared" si="3"/>
        <v>6:持込み探傷器受験</v>
      </c>
    </row>
    <row r="48" spans="1:4" ht="12.75" customHeight="1">
      <c r="A48" s="2" t="s">
        <v>123</v>
      </c>
    </row>
    <row r="49" spans="1:3" ht="12.75" customHeight="1">
      <c r="A49" s="3" t="s">
        <v>124</v>
      </c>
      <c r="B49" s="3" t="s">
        <v>24</v>
      </c>
      <c r="C49" s="5" t="str">
        <f>B49&amp;"(出力表示用)"</f>
        <v>性別(出力表示用)</v>
      </c>
    </row>
    <row r="50" spans="1:3" ht="12.75" customHeight="1">
      <c r="A50" s="4">
        <v>1</v>
      </c>
      <c r="B50" s="3" t="s">
        <v>125</v>
      </c>
      <c r="C50" s="5" t="str">
        <f>A50&amp;":"&amp;B50</f>
        <v>1:男性</v>
      </c>
    </row>
    <row r="51" spans="1:3" ht="12.75" customHeight="1">
      <c r="A51" s="4">
        <v>2</v>
      </c>
      <c r="B51" s="3" t="s">
        <v>126</v>
      </c>
      <c r="C51" s="5" t="str">
        <f>A51&amp;":"&amp;B51</f>
        <v>2:女性</v>
      </c>
    </row>
    <row r="53" spans="1:3" ht="12.75" customHeight="1">
      <c r="A53" s="2" t="s">
        <v>160</v>
      </c>
    </row>
    <row r="54" spans="1:3" ht="12.75" customHeight="1">
      <c r="A54" s="3" t="s">
        <v>195</v>
      </c>
      <c r="B54" s="3" t="s">
        <v>161</v>
      </c>
      <c r="C54" s="3" t="str">
        <f>B54&amp;"(出力表示用)"</f>
        <v>NDT方法(出力表示用)</v>
      </c>
    </row>
    <row r="55" spans="1:3" ht="12.75" customHeight="1">
      <c r="A55" s="3" t="s">
        <v>162</v>
      </c>
      <c r="B55" s="3" t="s">
        <v>163</v>
      </c>
      <c r="C55" s="3" t="str">
        <f>A55&amp;":"&amp;B55</f>
        <v>RT:放射線透過試験</v>
      </c>
    </row>
    <row r="56" spans="1:3" ht="12.75" customHeight="1">
      <c r="A56" s="3" t="s">
        <v>164</v>
      </c>
      <c r="B56" s="3" t="s">
        <v>165</v>
      </c>
      <c r="C56" s="3" t="str">
        <f t="shared" ref="C56:C68" si="4">A56&amp;":"&amp;B56</f>
        <v>UT:超音波探傷試験</v>
      </c>
    </row>
    <row r="57" spans="1:3" ht="12.75" customHeight="1">
      <c r="A57" s="3" t="s">
        <v>166</v>
      </c>
      <c r="B57" s="3" t="s">
        <v>167</v>
      </c>
      <c r="C57" s="3" t="str">
        <f t="shared" si="4"/>
        <v>MT:磁気探傷試験</v>
      </c>
    </row>
    <row r="58" spans="1:3" ht="12.75" customHeight="1">
      <c r="A58" s="3" t="s">
        <v>168</v>
      </c>
      <c r="B58" s="3" t="s">
        <v>169</v>
      </c>
      <c r="C58" s="3" t="str">
        <f t="shared" si="4"/>
        <v>PT:浸透探傷試験</v>
      </c>
    </row>
    <row r="59" spans="1:3" ht="12.75" customHeight="1">
      <c r="A59" s="3" t="s">
        <v>170</v>
      </c>
      <c r="B59" s="3" t="s">
        <v>171</v>
      </c>
      <c r="C59" s="3" t="str">
        <f t="shared" si="4"/>
        <v>ET:渦電流探傷試験</v>
      </c>
    </row>
    <row r="60" spans="1:3" ht="12.75" customHeight="1">
      <c r="A60" s="3" t="s">
        <v>172</v>
      </c>
      <c r="B60" s="3" t="s">
        <v>173</v>
      </c>
      <c r="C60" s="3" t="str">
        <f t="shared" si="4"/>
        <v>ST:ひずみゲージ試験</v>
      </c>
    </row>
    <row r="61" spans="1:3" ht="12.75" customHeight="1">
      <c r="A61" s="3" t="s">
        <v>174</v>
      </c>
      <c r="B61" s="3" t="s">
        <v>175</v>
      </c>
      <c r="C61" s="3" t="str">
        <f t="shared" si="4"/>
        <v>TT:赤外線サーモグラフィ試験</v>
      </c>
    </row>
    <row r="62" spans="1:3" ht="12.75" customHeight="1">
      <c r="A62" s="3" t="s">
        <v>176</v>
      </c>
      <c r="B62" s="3" t="s">
        <v>177</v>
      </c>
      <c r="C62" s="3" t="str">
        <f t="shared" si="4"/>
        <v>LT:漏れ試験</v>
      </c>
    </row>
    <row r="63" spans="1:3" ht="12.75" customHeight="1">
      <c r="A63" s="3" t="s">
        <v>178</v>
      </c>
      <c r="B63" s="3" t="s">
        <v>179</v>
      </c>
      <c r="C63" s="3" t="str">
        <f t="shared" si="4"/>
        <v>UM:超音波厚さ測定</v>
      </c>
    </row>
    <row r="64" spans="1:3" ht="12.75" customHeight="1">
      <c r="A64" s="3" t="s">
        <v>180</v>
      </c>
      <c r="B64" s="3" t="s">
        <v>181</v>
      </c>
      <c r="C64" s="3" t="str">
        <f t="shared" si="4"/>
        <v>MY:極間法磁気探傷検査</v>
      </c>
    </row>
    <row r="65" spans="1:3" ht="12.75" customHeight="1">
      <c r="A65" s="3" t="s">
        <v>182</v>
      </c>
      <c r="B65" s="3" t="s">
        <v>183</v>
      </c>
      <c r="C65" s="3" t="str">
        <f t="shared" si="4"/>
        <v>ME:通電法磁気探傷検査</v>
      </c>
    </row>
    <row r="66" spans="1:3" ht="12.75" customHeight="1">
      <c r="A66" s="3" t="s">
        <v>184</v>
      </c>
      <c r="B66" s="3" t="s">
        <v>185</v>
      </c>
      <c r="C66" s="3" t="str">
        <f t="shared" si="4"/>
        <v>MC:コイル法磁気探傷検査</v>
      </c>
    </row>
    <row r="67" spans="1:3" ht="12.75" customHeight="1">
      <c r="A67" s="3" t="s">
        <v>186</v>
      </c>
      <c r="B67" s="3" t="s">
        <v>187</v>
      </c>
      <c r="C67" s="3" t="str">
        <f t="shared" si="4"/>
        <v>PD:溶剤除去性浸透探傷検査</v>
      </c>
    </row>
    <row r="68" spans="1:3" ht="12.75" customHeight="1">
      <c r="A68" s="3" t="s">
        <v>188</v>
      </c>
      <c r="B68" s="3" t="s">
        <v>189</v>
      </c>
      <c r="C68" s="3" t="str">
        <f t="shared" si="4"/>
        <v>PW:水洗性浸透探傷検査</v>
      </c>
    </row>
    <row r="70" spans="1:3" ht="12.75" customHeight="1">
      <c r="A70" s="2" t="s">
        <v>190</v>
      </c>
    </row>
    <row r="71" spans="1:3" ht="12.75" customHeight="1">
      <c r="A71" s="3" t="s">
        <v>191</v>
      </c>
      <c r="B71" s="5" t="s">
        <v>6</v>
      </c>
      <c r="C71" s="3" t="str">
        <f>B71&amp;"(出力表示用)"</f>
        <v>レベル(出力表示用)</v>
      </c>
    </row>
    <row r="72" spans="1:3" ht="12.75" customHeight="1">
      <c r="A72" s="4">
        <v>1</v>
      </c>
      <c r="B72" s="5" t="s">
        <v>192</v>
      </c>
      <c r="C72" s="3" t="str">
        <f t="shared" ref="C72:C74" si="5">A72&amp;":"&amp;B72</f>
        <v>1:レベル１</v>
      </c>
    </row>
    <row r="73" spans="1:3" ht="12.75" customHeight="1">
      <c r="A73" s="4">
        <v>2</v>
      </c>
      <c r="B73" s="5" t="s">
        <v>193</v>
      </c>
      <c r="C73" s="3" t="str">
        <f t="shared" si="5"/>
        <v>2:レベル２</v>
      </c>
    </row>
    <row r="74" spans="1:3" ht="12.75" customHeight="1">
      <c r="A74" s="4">
        <v>3</v>
      </c>
      <c r="B74" s="5" t="s">
        <v>194</v>
      </c>
      <c r="C74" s="3" t="str">
        <f t="shared" si="5"/>
        <v>3:レベル３</v>
      </c>
    </row>
    <row r="76" spans="1:3" ht="12.75" customHeight="1">
      <c r="A76" s="2" t="s">
        <v>198</v>
      </c>
    </row>
    <row r="77" spans="1:3" ht="12.75" customHeight="1">
      <c r="A77" s="3" t="s">
        <v>199</v>
      </c>
      <c r="B77" s="3" t="s">
        <v>200</v>
      </c>
      <c r="C77" s="5" t="str">
        <f>B77&amp;"(出力表示用)"</f>
        <v>書類送付先指定(出力表示用)</v>
      </c>
    </row>
    <row r="78" spans="1:3" ht="12.75" customHeight="1">
      <c r="A78" s="4">
        <v>1</v>
      </c>
      <c r="B78" s="3" t="s">
        <v>201</v>
      </c>
      <c r="C78" s="5" t="str">
        <f>A78&amp;":"&amp;B78</f>
        <v>1:自宅本人</v>
      </c>
    </row>
    <row r="79" spans="1:3" ht="12.75" customHeight="1">
      <c r="A79" s="4">
        <v>2</v>
      </c>
      <c r="B79" s="3" t="s">
        <v>202</v>
      </c>
      <c r="C79" s="5" t="str">
        <f t="shared" ref="C79:C80" si="6">A79&amp;":"&amp;B79</f>
        <v>2:勤務先本人</v>
      </c>
    </row>
    <row r="80" spans="1:3" ht="12.75" customHeight="1">
      <c r="A80" s="4">
        <v>3</v>
      </c>
      <c r="B80" s="3" t="s">
        <v>203</v>
      </c>
      <c r="C80" s="5" t="str">
        <f t="shared" si="6"/>
        <v>3:担当者</v>
      </c>
    </row>
    <row r="82" spans="1:5" ht="12.75" customHeight="1">
      <c r="A82" s="2" t="s">
        <v>217</v>
      </c>
    </row>
    <row r="83" spans="1:5" ht="12.75" customHeight="1">
      <c r="A83" s="3" t="s">
        <v>211</v>
      </c>
      <c r="B83" s="3" t="s">
        <v>215</v>
      </c>
      <c r="C83" s="3" t="s">
        <v>216</v>
      </c>
    </row>
    <row r="84" spans="1:5" ht="12.75" customHeight="1">
      <c r="A84" s="4"/>
      <c r="B84" s="3" t="s">
        <v>204</v>
      </c>
      <c r="C84" s="3" t="s">
        <v>207</v>
      </c>
    </row>
    <row r="85" spans="1:5" ht="12.75" customHeight="1">
      <c r="A85" s="4"/>
      <c r="B85" s="3" t="s">
        <v>205</v>
      </c>
      <c r="C85" s="3" t="s">
        <v>208</v>
      </c>
    </row>
    <row r="86" spans="1:5" ht="12.75" customHeight="1">
      <c r="A86" s="4"/>
      <c r="B86" s="3" t="s">
        <v>206</v>
      </c>
      <c r="C86" s="3" t="s">
        <v>573</v>
      </c>
    </row>
    <row r="87" spans="1:5" ht="12.75" customHeight="1">
      <c r="A87" s="6"/>
    </row>
    <row r="88" spans="1:5" ht="12.75" customHeight="1">
      <c r="A88" s="2" t="s">
        <v>209</v>
      </c>
    </row>
    <row r="89" spans="1:5" ht="12.75" customHeight="1">
      <c r="A89" s="5" t="s">
        <v>251</v>
      </c>
      <c r="B89" s="5" t="s">
        <v>401</v>
      </c>
      <c r="C89" s="5" t="s">
        <v>402</v>
      </c>
      <c r="D89" s="5" t="s">
        <v>403</v>
      </c>
    </row>
    <row r="90" spans="1:5" ht="12.75" customHeight="1">
      <c r="A90" s="5" t="s">
        <v>252</v>
      </c>
      <c r="B90" s="5" t="s">
        <v>252</v>
      </c>
      <c r="C90" s="5" t="s">
        <v>252</v>
      </c>
      <c r="D90" s="5" t="s">
        <v>252</v>
      </c>
    </row>
    <row r="91" spans="1:5" ht="12.75" customHeight="1">
      <c r="A91" s="5" t="s">
        <v>253</v>
      </c>
      <c r="D91" s="5" t="s">
        <v>253</v>
      </c>
    </row>
    <row r="93" spans="1:5" ht="12.75" customHeight="1">
      <c r="A93" s="2" t="s">
        <v>210</v>
      </c>
    </row>
    <row r="94" spans="1:5" ht="12.75" customHeight="1">
      <c r="B94" s="192" t="s">
        <v>213</v>
      </c>
      <c r="C94" s="193"/>
      <c r="D94" s="193"/>
      <c r="E94" s="194"/>
    </row>
    <row r="95" spans="1:5" ht="12.75" customHeight="1">
      <c r="A95" s="3" t="s">
        <v>6</v>
      </c>
      <c r="B95" s="5" t="s">
        <v>406</v>
      </c>
      <c r="C95" s="5" t="s">
        <v>405</v>
      </c>
      <c r="D95" s="5" t="s">
        <v>404</v>
      </c>
      <c r="E95" s="5" t="s">
        <v>407</v>
      </c>
    </row>
    <row r="96" spans="1:5" ht="12.75" customHeight="1">
      <c r="A96" s="3"/>
      <c r="B96" s="5" t="s">
        <v>218</v>
      </c>
      <c r="C96" s="5" t="s">
        <v>231</v>
      </c>
      <c r="D96" s="5" t="s">
        <v>243</v>
      </c>
      <c r="E96" s="5" t="s">
        <v>243</v>
      </c>
    </row>
    <row r="97" spans="1:5" ht="12.75" customHeight="1">
      <c r="A97" s="3"/>
      <c r="B97" s="5" t="s">
        <v>219</v>
      </c>
      <c r="C97" s="5" t="s">
        <v>232</v>
      </c>
      <c r="D97" s="5" t="s">
        <v>244</v>
      </c>
      <c r="E97" s="5" t="s">
        <v>244</v>
      </c>
    </row>
    <row r="98" spans="1:5" ht="12.75" customHeight="1">
      <c r="A98" s="3"/>
      <c r="B98" s="5" t="s">
        <v>220</v>
      </c>
      <c r="C98" s="5" t="s">
        <v>233</v>
      </c>
      <c r="D98" s="5" t="s">
        <v>245</v>
      </c>
      <c r="E98" s="5" t="s">
        <v>245</v>
      </c>
    </row>
    <row r="99" spans="1:5" ht="12.75" customHeight="1">
      <c r="A99" s="3"/>
      <c r="B99" s="5" t="s">
        <v>221</v>
      </c>
      <c r="C99" s="5" t="s">
        <v>234</v>
      </c>
      <c r="D99" s="5" t="s">
        <v>246</v>
      </c>
      <c r="E99" s="5" t="s">
        <v>246</v>
      </c>
    </row>
    <row r="100" spans="1:5" ht="12.75" customHeight="1">
      <c r="A100" s="3"/>
      <c r="B100" s="5" t="s">
        <v>222</v>
      </c>
      <c r="C100" s="5" t="s">
        <v>235</v>
      </c>
      <c r="D100" s="5" t="s">
        <v>247</v>
      </c>
      <c r="E100" s="5" t="s">
        <v>247</v>
      </c>
    </row>
    <row r="101" spans="1:5" ht="12.75" customHeight="1">
      <c r="A101" s="3"/>
      <c r="B101" s="5" t="s">
        <v>223</v>
      </c>
      <c r="C101" s="5" t="s">
        <v>236</v>
      </c>
      <c r="D101" s="5" t="s">
        <v>248</v>
      </c>
      <c r="E101" s="5" t="s">
        <v>248</v>
      </c>
    </row>
    <row r="102" spans="1:5" ht="12.75" customHeight="1">
      <c r="A102" s="3"/>
      <c r="B102" s="5" t="s">
        <v>224</v>
      </c>
      <c r="C102" s="5" t="s">
        <v>237</v>
      </c>
      <c r="D102" s="5" t="s">
        <v>249</v>
      </c>
      <c r="E102" s="5" t="s">
        <v>249</v>
      </c>
    </row>
    <row r="103" spans="1:5" ht="12.75" customHeight="1">
      <c r="A103" s="3"/>
      <c r="B103" s="5" t="s">
        <v>225</v>
      </c>
      <c r="C103" s="5" t="s">
        <v>238</v>
      </c>
      <c r="D103" s="5" t="s">
        <v>250</v>
      </c>
      <c r="E103" s="5" t="s">
        <v>250</v>
      </c>
    </row>
    <row r="104" spans="1:5" ht="12.75" customHeight="1">
      <c r="A104" s="3"/>
      <c r="B104" s="5" t="s">
        <v>226</v>
      </c>
      <c r="C104" s="5" t="s">
        <v>239</v>
      </c>
      <c r="D104" s="3"/>
      <c r="E104" s="3"/>
    </row>
    <row r="105" spans="1:5" ht="12.75" customHeight="1">
      <c r="A105" s="3"/>
      <c r="B105" s="5" t="s">
        <v>227</v>
      </c>
      <c r="C105" s="5" t="s">
        <v>240</v>
      </c>
      <c r="D105" s="3"/>
      <c r="E105" s="3"/>
    </row>
    <row r="106" spans="1:5" ht="12.75" customHeight="1">
      <c r="A106" s="3"/>
      <c r="B106" s="5" t="s">
        <v>228</v>
      </c>
      <c r="C106" s="3"/>
      <c r="D106" s="3"/>
      <c r="E106" s="3"/>
    </row>
    <row r="107" spans="1:5" ht="12.75" customHeight="1">
      <c r="A107" s="3"/>
      <c r="B107" s="5" t="s">
        <v>422</v>
      </c>
      <c r="C107" s="3"/>
      <c r="D107" s="3"/>
      <c r="E107" s="3"/>
    </row>
    <row r="108" spans="1:5" ht="12.75" customHeight="1">
      <c r="A108" s="3"/>
      <c r="B108" s="3" t="s">
        <v>420</v>
      </c>
      <c r="C108" s="3"/>
      <c r="D108" s="3"/>
      <c r="E108" s="3"/>
    </row>
    <row r="109" spans="1:5" ht="12.75" customHeight="1">
      <c r="A109" s="3"/>
      <c r="B109" s="3" t="s">
        <v>421</v>
      </c>
      <c r="C109" s="3"/>
      <c r="D109" s="3"/>
      <c r="E109" s="3"/>
    </row>
    <row r="111" spans="1:5" ht="12.75" customHeight="1">
      <c r="A111" s="2" t="s">
        <v>212</v>
      </c>
    </row>
    <row r="112" spans="1:5" ht="12.75" customHeight="1">
      <c r="A112" s="3" t="s">
        <v>6</v>
      </c>
      <c r="B112" s="7" t="s">
        <v>192</v>
      </c>
      <c r="C112" s="7" t="s">
        <v>214</v>
      </c>
      <c r="D112" s="7" t="s">
        <v>194</v>
      </c>
    </row>
    <row r="113" spans="1:9" ht="12.75" customHeight="1">
      <c r="A113" s="3" t="s">
        <v>211</v>
      </c>
      <c r="B113" s="7" t="s">
        <v>229</v>
      </c>
      <c r="C113" s="7" t="s">
        <v>241</v>
      </c>
      <c r="D113" s="187"/>
    </row>
    <row r="114" spans="1:9" ht="12.75" customHeight="1">
      <c r="A114" s="4"/>
      <c r="B114" s="5" t="s">
        <v>204</v>
      </c>
      <c r="C114" s="5" t="s">
        <v>204</v>
      </c>
      <c r="D114" s="188"/>
    </row>
    <row r="115" spans="1:9" ht="12.75" customHeight="1">
      <c r="A115" s="4"/>
      <c r="B115" s="5" t="s">
        <v>205</v>
      </c>
      <c r="C115" s="5" t="s">
        <v>205</v>
      </c>
      <c r="D115" s="188"/>
    </row>
    <row r="116" spans="1:9" ht="12.75" customHeight="1">
      <c r="A116" s="4"/>
      <c r="B116" s="5" t="s">
        <v>206</v>
      </c>
      <c r="C116" s="5" t="s">
        <v>206</v>
      </c>
      <c r="D116" s="188"/>
    </row>
    <row r="117" spans="1:9" ht="12.75" customHeight="1">
      <c r="A117" s="3"/>
      <c r="B117" s="7" t="s">
        <v>230</v>
      </c>
      <c r="C117" s="7" t="s">
        <v>242</v>
      </c>
      <c r="D117" s="188"/>
    </row>
    <row r="118" spans="1:9" ht="12.75" customHeight="1">
      <c r="A118" s="3"/>
      <c r="B118" s="5" t="s">
        <v>552</v>
      </c>
      <c r="C118" s="5" t="s">
        <v>552</v>
      </c>
      <c r="D118" s="188"/>
    </row>
    <row r="119" spans="1:9" ht="12.75" customHeight="1">
      <c r="A119" s="3"/>
      <c r="B119" s="5" t="s">
        <v>553</v>
      </c>
      <c r="C119" s="5" t="s">
        <v>553</v>
      </c>
      <c r="D119" s="189"/>
    </row>
    <row r="120" spans="1:9" ht="12.75" customHeight="1">
      <c r="A120" s="3"/>
      <c r="B120" s="5" t="s">
        <v>554</v>
      </c>
      <c r="C120" s="5" t="s">
        <v>554</v>
      </c>
    </row>
    <row r="122" spans="1:9" ht="12.75" customHeight="1">
      <c r="A122" s="2" t="s">
        <v>272</v>
      </c>
    </row>
    <row r="123" spans="1:9" ht="12.75" customHeight="1">
      <c r="B123" s="8" t="s">
        <v>194</v>
      </c>
    </row>
    <row r="124" spans="1:9" ht="12.75" customHeight="1">
      <c r="A124" s="3" t="s">
        <v>266</v>
      </c>
      <c r="B124" s="7" t="s">
        <v>243</v>
      </c>
      <c r="C124" s="7" t="s">
        <v>244</v>
      </c>
      <c r="D124" s="7" t="s">
        <v>245</v>
      </c>
      <c r="E124" s="7" t="s">
        <v>246</v>
      </c>
      <c r="F124" s="7" t="s">
        <v>247</v>
      </c>
      <c r="G124" s="7" t="s">
        <v>248</v>
      </c>
      <c r="H124" s="7" t="s">
        <v>249</v>
      </c>
      <c r="I124" s="7" t="s">
        <v>250</v>
      </c>
    </row>
    <row r="125" spans="1:9" ht="12.75" customHeight="1">
      <c r="A125" s="190" t="s">
        <v>269</v>
      </c>
      <c r="B125" s="5" t="s">
        <v>267</v>
      </c>
      <c r="C125" s="5" t="s">
        <v>265</v>
      </c>
      <c r="D125" s="9" t="s">
        <v>268</v>
      </c>
      <c r="E125" s="9" t="s">
        <v>265</v>
      </c>
      <c r="F125" s="9" t="s">
        <v>265</v>
      </c>
      <c r="G125" s="9" t="s">
        <v>265</v>
      </c>
      <c r="H125" s="9" t="s">
        <v>265</v>
      </c>
      <c r="I125" s="9" t="s">
        <v>265</v>
      </c>
    </row>
    <row r="126" spans="1:9" ht="12.75" customHeight="1">
      <c r="A126" s="191"/>
      <c r="B126" s="5" t="s">
        <v>259</v>
      </c>
      <c r="C126" s="5" t="s">
        <v>259</v>
      </c>
      <c r="D126" s="9" t="s">
        <v>258</v>
      </c>
      <c r="E126" s="9" t="s">
        <v>258</v>
      </c>
      <c r="F126" s="9" t="s">
        <v>258</v>
      </c>
      <c r="G126" s="9" t="s">
        <v>258</v>
      </c>
      <c r="H126" s="9" t="s">
        <v>258</v>
      </c>
      <c r="I126" s="9" t="s">
        <v>258</v>
      </c>
    </row>
    <row r="127" spans="1:9" ht="12.75" customHeight="1">
      <c r="A127" s="191"/>
      <c r="B127" s="5" t="s">
        <v>260</v>
      </c>
      <c r="C127" s="5" t="s">
        <v>260</v>
      </c>
      <c r="D127" s="5" t="s">
        <v>260</v>
      </c>
      <c r="E127" s="5" t="s">
        <v>259</v>
      </c>
      <c r="F127" s="5" t="s">
        <v>259</v>
      </c>
      <c r="G127" s="5" t="s">
        <v>259</v>
      </c>
      <c r="H127" s="5" t="s">
        <v>259</v>
      </c>
      <c r="I127" s="5" t="s">
        <v>259</v>
      </c>
    </row>
    <row r="128" spans="1:9" ht="12.75" customHeight="1">
      <c r="A128" s="191"/>
      <c r="B128" s="5" t="s">
        <v>261</v>
      </c>
      <c r="C128" s="5" t="s">
        <v>261</v>
      </c>
      <c r="D128" s="5" t="s">
        <v>261</v>
      </c>
      <c r="E128" s="5" t="s">
        <v>261</v>
      </c>
      <c r="F128" s="5" t="s">
        <v>260</v>
      </c>
      <c r="G128" s="5" t="s">
        <v>260</v>
      </c>
      <c r="H128" s="5" t="s">
        <v>260</v>
      </c>
      <c r="I128" s="5" t="s">
        <v>260</v>
      </c>
    </row>
    <row r="129" spans="1:9" ht="12.75" customHeight="1">
      <c r="A129" s="191"/>
      <c r="B129" s="5" t="s">
        <v>262</v>
      </c>
      <c r="C129" s="5" t="s">
        <v>262</v>
      </c>
      <c r="D129" s="5" t="s">
        <v>262</v>
      </c>
      <c r="E129" s="5" t="s">
        <v>262</v>
      </c>
      <c r="F129" s="5" t="s">
        <v>262</v>
      </c>
      <c r="G129" s="5" t="s">
        <v>261</v>
      </c>
      <c r="H129" s="5" t="s">
        <v>261</v>
      </c>
      <c r="I129" s="5" t="s">
        <v>261</v>
      </c>
    </row>
    <row r="130" spans="1:9" ht="12.75" customHeight="1">
      <c r="A130" s="191"/>
      <c r="B130" s="5" t="s">
        <v>263</v>
      </c>
      <c r="C130" s="5" t="s">
        <v>263</v>
      </c>
      <c r="D130" s="5" t="s">
        <v>263</v>
      </c>
      <c r="E130" s="5" t="s">
        <v>263</v>
      </c>
      <c r="F130" s="5" t="s">
        <v>263</v>
      </c>
      <c r="G130" s="5" t="s">
        <v>263</v>
      </c>
      <c r="H130" s="5" t="s">
        <v>262</v>
      </c>
      <c r="I130" s="5" t="s">
        <v>262</v>
      </c>
    </row>
    <row r="131" spans="1:9" ht="12.75" customHeight="1">
      <c r="A131" s="191"/>
      <c r="B131" s="5" t="s">
        <v>264</v>
      </c>
      <c r="C131" s="5" t="s">
        <v>264</v>
      </c>
      <c r="D131" s="5" t="s">
        <v>264</v>
      </c>
      <c r="E131" s="5" t="s">
        <v>264</v>
      </c>
      <c r="F131" s="5" t="s">
        <v>264</v>
      </c>
      <c r="G131" s="5" t="s">
        <v>264</v>
      </c>
      <c r="H131" s="5" t="s">
        <v>264</v>
      </c>
      <c r="I131" s="5" t="s">
        <v>263</v>
      </c>
    </row>
    <row r="135" spans="1:9" ht="12.75" customHeight="1">
      <c r="A135" s="2" t="s">
        <v>283</v>
      </c>
    </row>
    <row r="136" spans="1:9" ht="12.75" customHeight="1">
      <c r="A136" s="3" t="s">
        <v>6</v>
      </c>
      <c r="B136" s="7" t="s">
        <v>412</v>
      </c>
      <c r="C136" s="7" t="s">
        <v>413</v>
      </c>
      <c r="D136" s="7" t="s">
        <v>414</v>
      </c>
      <c r="E136" s="7" t="s">
        <v>415</v>
      </c>
      <c r="F136" s="7" t="s">
        <v>416</v>
      </c>
      <c r="G136" s="7" t="s">
        <v>417</v>
      </c>
    </row>
    <row r="137" spans="1:9" ht="12.75" customHeight="1">
      <c r="A137" s="180" t="s">
        <v>285</v>
      </c>
      <c r="B137" s="5" t="s">
        <v>273</v>
      </c>
      <c r="C137" s="5" t="s">
        <v>273</v>
      </c>
      <c r="D137" s="5" t="s">
        <v>273</v>
      </c>
      <c r="E137" s="5" t="s">
        <v>273</v>
      </c>
      <c r="F137" s="5" t="s">
        <v>273</v>
      </c>
      <c r="G137" s="5" t="s">
        <v>273</v>
      </c>
    </row>
    <row r="138" spans="1:9" ht="12.75" customHeight="1">
      <c r="A138" s="181"/>
      <c r="B138" s="5" t="s">
        <v>274</v>
      </c>
      <c r="C138" s="5" t="s">
        <v>274</v>
      </c>
      <c r="D138" s="5" t="s">
        <v>274</v>
      </c>
      <c r="E138" s="5" t="s">
        <v>274</v>
      </c>
      <c r="F138" s="5" t="s">
        <v>274</v>
      </c>
      <c r="G138" s="5" t="s">
        <v>274</v>
      </c>
    </row>
    <row r="139" spans="1:9" ht="12.75" customHeight="1">
      <c r="A139" s="181"/>
      <c r="B139" s="5" t="s">
        <v>275</v>
      </c>
      <c r="C139" s="5" t="s">
        <v>275</v>
      </c>
      <c r="D139" s="5" t="s">
        <v>275</v>
      </c>
      <c r="E139" s="5" t="s">
        <v>275</v>
      </c>
      <c r="F139" s="5" t="s">
        <v>275</v>
      </c>
      <c r="G139" s="5" t="s">
        <v>275</v>
      </c>
    </row>
    <row r="140" spans="1:9" ht="12.75" customHeight="1">
      <c r="A140" s="181"/>
      <c r="B140" s="5" t="s">
        <v>276</v>
      </c>
      <c r="C140" s="5" t="s">
        <v>276</v>
      </c>
      <c r="D140" s="5" t="s">
        <v>276</v>
      </c>
      <c r="E140" s="5" t="s">
        <v>276</v>
      </c>
      <c r="F140" s="5" t="s">
        <v>276</v>
      </c>
      <c r="G140" s="5" t="s">
        <v>276</v>
      </c>
    </row>
    <row r="141" spans="1:9" ht="12.75" customHeight="1">
      <c r="A141" s="181"/>
      <c r="B141" s="5" t="s">
        <v>277</v>
      </c>
      <c r="C141" s="5" t="s">
        <v>277</v>
      </c>
      <c r="D141" s="5" t="s">
        <v>277</v>
      </c>
      <c r="E141" s="5" t="s">
        <v>277</v>
      </c>
      <c r="F141" s="5" t="s">
        <v>277</v>
      </c>
      <c r="G141" s="5" t="s">
        <v>277</v>
      </c>
    </row>
    <row r="142" spans="1:9" ht="12.75" customHeight="1">
      <c r="A142" s="181"/>
      <c r="B142" s="5" t="s">
        <v>410</v>
      </c>
      <c r="C142" s="5" t="s">
        <v>410</v>
      </c>
      <c r="D142" s="5" t="s">
        <v>410</v>
      </c>
      <c r="E142" s="5" t="s">
        <v>278</v>
      </c>
      <c r="F142" s="5" t="s">
        <v>278</v>
      </c>
      <c r="G142" s="5" t="s">
        <v>278</v>
      </c>
    </row>
    <row r="143" spans="1:9" ht="12.75" customHeight="1">
      <c r="A143" s="181"/>
      <c r="B143" s="5" t="s">
        <v>278</v>
      </c>
      <c r="C143" s="5" t="s">
        <v>278</v>
      </c>
      <c r="D143" s="5" t="s">
        <v>278</v>
      </c>
      <c r="E143" s="5" t="s">
        <v>279</v>
      </c>
      <c r="F143" s="5" t="s">
        <v>279</v>
      </c>
      <c r="G143" s="5" t="s">
        <v>279</v>
      </c>
    </row>
    <row r="144" spans="1:9" ht="12.75" customHeight="1">
      <c r="A144" s="181"/>
      <c r="B144" s="5" t="s">
        <v>279</v>
      </c>
      <c r="C144" s="5" t="s">
        <v>279</v>
      </c>
      <c r="D144" s="5" t="s">
        <v>279</v>
      </c>
      <c r="E144" s="5" t="s">
        <v>280</v>
      </c>
      <c r="F144" s="5" t="s">
        <v>280</v>
      </c>
      <c r="G144" s="5" t="s">
        <v>280</v>
      </c>
    </row>
    <row r="145" spans="1:7" ht="12.75" customHeight="1">
      <c r="A145" s="181"/>
      <c r="B145" s="5" t="s">
        <v>280</v>
      </c>
      <c r="C145" s="5" t="s">
        <v>280</v>
      </c>
      <c r="D145" s="5" t="s">
        <v>280</v>
      </c>
      <c r="E145" s="5" t="s">
        <v>281</v>
      </c>
      <c r="F145" s="5" t="s">
        <v>281</v>
      </c>
      <c r="G145" s="5" t="s">
        <v>281</v>
      </c>
    </row>
    <row r="146" spans="1:7" ht="12.75" customHeight="1">
      <c r="A146" s="181"/>
      <c r="B146" s="5" t="s">
        <v>282</v>
      </c>
      <c r="C146" s="5" t="s">
        <v>282</v>
      </c>
      <c r="D146" s="5" t="s">
        <v>282</v>
      </c>
      <c r="E146" s="5" t="s">
        <v>282</v>
      </c>
      <c r="F146" s="5" t="s">
        <v>282</v>
      </c>
      <c r="G146" s="5" t="s">
        <v>282</v>
      </c>
    </row>
    <row r="147" spans="1:7" ht="12.75" customHeight="1">
      <c r="A147" s="181"/>
      <c r="B147" s="5" t="s">
        <v>411</v>
      </c>
      <c r="C147" s="5" t="s">
        <v>411</v>
      </c>
      <c r="D147" s="5" t="s">
        <v>411</v>
      </c>
      <c r="E147" s="3"/>
      <c r="F147" s="3"/>
      <c r="G147" s="3"/>
    </row>
    <row r="148" spans="1:7" ht="12.75" customHeight="1">
      <c r="A148" s="182"/>
      <c r="B148" s="3"/>
      <c r="C148" s="3"/>
      <c r="D148" s="3"/>
      <c r="E148" s="3"/>
      <c r="F148" s="3"/>
      <c r="G148" s="3"/>
    </row>
    <row r="151" spans="1:7" ht="12.75" customHeight="1">
      <c r="A151" s="2" t="s">
        <v>284</v>
      </c>
    </row>
    <row r="152" spans="1:7" ht="12.75" customHeight="1">
      <c r="A152" s="3" t="s">
        <v>6</v>
      </c>
      <c r="B152" s="10" t="s">
        <v>192</v>
      </c>
      <c r="C152" s="10" t="s">
        <v>214</v>
      </c>
      <c r="D152" s="10" t="s">
        <v>194</v>
      </c>
    </row>
    <row r="153" spans="1:7" ht="12.75" customHeight="1">
      <c r="A153" s="180" t="s">
        <v>287</v>
      </c>
      <c r="B153" s="10" t="s">
        <v>288</v>
      </c>
      <c r="C153" s="10" t="s">
        <v>289</v>
      </c>
      <c r="D153" s="10" t="s">
        <v>312</v>
      </c>
    </row>
    <row r="154" spans="1:7" ht="12.75" customHeight="1">
      <c r="A154" s="181"/>
      <c r="B154" s="11" t="s">
        <v>276</v>
      </c>
      <c r="C154" s="11" t="s">
        <v>276</v>
      </c>
      <c r="D154" s="11" t="s">
        <v>276</v>
      </c>
    </row>
    <row r="155" spans="1:7" ht="12.75" customHeight="1">
      <c r="A155" s="181"/>
      <c r="B155" s="11" t="s">
        <v>279</v>
      </c>
      <c r="C155" s="11" t="s">
        <v>279</v>
      </c>
      <c r="D155" s="11" t="s">
        <v>279</v>
      </c>
    </row>
    <row r="156" spans="1:7" ht="12.75" customHeight="1">
      <c r="A156" s="181"/>
      <c r="B156" s="12"/>
      <c r="C156" s="11" t="s">
        <v>282</v>
      </c>
      <c r="D156" s="12"/>
    </row>
    <row r="157" spans="1:7" ht="12.75" customHeight="1">
      <c r="A157" s="181"/>
      <c r="B157" s="10" t="s">
        <v>290</v>
      </c>
      <c r="C157" s="10" t="s">
        <v>291</v>
      </c>
      <c r="D157" s="10" t="s">
        <v>313</v>
      </c>
    </row>
    <row r="158" spans="1:7" ht="12.75" customHeight="1">
      <c r="A158" s="181"/>
      <c r="B158" s="11" t="s">
        <v>276</v>
      </c>
      <c r="C158" s="11" t="s">
        <v>276</v>
      </c>
      <c r="D158" s="11" t="s">
        <v>276</v>
      </c>
    </row>
    <row r="159" spans="1:7" ht="12.75" customHeight="1">
      <c r="A159" s="181"/>
      <c r="B159" s="11" t="s">
        <v>279</v>
      </c>
      <c r="C159" s="5" t="s">
        <v>278</v>
      </c>
      <c r="D159" s="11" t="s">
        <v>279</v>
      </c>
    </row>
    <row r="160" spans="1:7" ht="12.75" customHeight="1">
      <c r="A160" s="181"/>
      <c r="B160" s="11" t="s">
        <v>282</v>
      </c>
      <c r="C160" s="5" t="s">
        <v>279</v>
      </c>
      <c r="D160" s="12"/>
    </row>
    <row r="161" spans="1:4" ht="12.75" customHeight="1">
      <c r="A161" s="181"/>
      <c r="B161" s="11" t="s">
        <v>286</v>
      </c>
      <c r="C161" s="5" t="s">
        <v>280</v>
      </c>
      <c r="D161" s="12"/>
    </row>
    <row r="162" spans="1:4" ht="12.75" customHeight="1">
      <c r="A162" s="181"/>
      <c r="B162" s="12"/>
      <c r="C162" s="5" t="s">
        <v>282</v>
      </c>
      <c r="D162" s="12"/>
    </row>
    <row r="163" spans="1:4" ht="12.75" customHeight="1">
      <c r="A163" s="181"/>
      <c r="B163" s="12"/>
      <c r="C163" s="11" t="s">
        <v>286</v>
      </c>
      <c r="D163" s="12"/>
    </row>
    <row r="164" spans="1:4" ht="12.75" customHeight="1">
      <c r="A164" s="181"/>
      <c r="B164" s="10" t="s">
        <v>292</v>
      </c>
      <c r="C164" s="10"/>
      <c r="D164" s="10"/>
    </row>
    <row r="165" spans="1:4" ht="12.75" customHeight="1">
      <c r="A165" s="181"/>
      <c r="B165" s="11" t="s">
        <v>276</v>
      </c>
      <c r="C165" s="177"/>
      <c r="D165" s="177"/>
    </row>
    <row r="166" spans="1:4" ht="12.75" customHeight="1">
      <c r="A166" s="181"/>
      <c r="B166" s="11" t="s">
        <v>279</v>
      </c>
      <c r="C166" s="178"/>
      <c r="D166" s="178"/>
    </row>
    <row r="167" spans="1:4" ht="12.75" customHeight="1">
      <c r="A167" s="181"/>
      <c r="B167" s="10" t="s">
        <v>293</v>
      </c>
      <c r="C167" s="10" t="s">
        <v>294</v>
      </c>
      <c r="D167" s="10" t="s">
        <v>314</v>
      </c>
    </row>
    <row r="168" spans="1:4" ht="12.75" customHeight="1">
      <c r="A168" s="181"/>
      <c r="B168" s="11" t="s">
        <v>276</v>
      </c>
      <c r="C168" s="11" t="s">
        <v>276</v>
      </c>
      <c r="D168" s="11" t="s">
        <v>276</v>
      </c>
    </row>
    <row r="169" spans="1:4" ht="12.75" customHeight="1">
      <c r="A169" s="181"/>
      <c r="B169" s="11" t="s">
        <v>279</v>
      </c>
      <c r="C169" s="11" t="s">
        <v>279</v>
      </c>
      <c r="D169" s="11" t="s">
        <v>279</v>
      </c>
    </row>
    <row r="170" spans="1:4" ht="12.75" customHeight="1">
      <c r="A170" s="181"/>
      <c r="B170" s="11" t="s">
        <v>282</v>
      </c>
      <c r="C170" s="11" t="s">
        <v>282</v>
      </c>
      <c r="D170" s="12"/>
    </row>
    <row r="171" spans="1:4" ht="12.75" customHeight="1">
      <c r="A171" s="181"/>
      <c r="B171" s="11" t="s">
        <v>286</v>
      </c>
      <c r="C171" s="11" t="s">
        <v>286</v>
      </c>
      <c r="D171" s="12"/>
    </row>
    <row r="172" spans="1:4" ht="12.75" customHeight="1">
      <c r="A172" s="181"/>
      <c r="B172" s="10" t="s">
        <v>295</v>
      </c>
      <c r="C172" s="10" t="s">
        <v>296</v>
      </c>
      <c r="D172" s="10"/>
    </row>
    <row r="173" spans="1:4" ht="12.75" customHeight="1">
      <c r="A173" s="181"/>
      <c r="B173" s="11" t="s">
        <v>276</v>
      </c>
      <c r="C173" s="11" t="s">
        <v>276</v>
      </c>
      <c r="D173" s="177"/>
    </row>
    <row r="174" spans="1:4" ht="12.75" customHeight="1">
      <c r="A174" s="181"/>
      <c r="B174" s="11" t="s">
        <v>279</v>
      </c>
      <c r="C174" s="11" t="s">
        <v>279</v>
      </c>
      <c r="D174" s="179"/>
    </row>
    <row r="175" spans="1:4" ht="12.75" customHeight="1">
      <c r="A175" s="181"/>
      <c r="B175" s="11" t="s">
        <v>282</v>
      </c>
      <c r="C175" s="11" t="s">
        <v>282</v>
      </c>
      <c r="D175" s="179"/>
    </row>
    <row r="176" spans="1:4" ht="12.75" customHeight="1">
      <c r="A176" s="181"/>
      <c r="B176" s="11" t="s">
        <v>286</v>
      </c>
      <c r="C176" s="11" t="s">
        <v>286</v>
      </c>
      <c r="D176" s="178"/>
    </row>
    <row r="177" spans="1:4" ht="12.75" customHeight="1">
      <c r="A177" s="181"/>
      <c r="B177" s="10" t="s">
        <v>297</v>
      </c>
      <c r="C177" s="10"/>
      <c r="D177" s="10"/>
    </row>
    <row r="178" spans="1:4" ht="12.75" customHeight="1">
      <c r="A178" s="181"/>
      <c r="B178" s="11" t="s">
        <v>276</v>
      </c>
      <c r="C178" s="177"/>
      <c r="D178" s="177"/>
    </row>
    <row r="179" spans="1:4" ht="12.75" customHeight="1">
      <c r="A179" s="181"/>
      <c r="B179" s="11" t="s">
        <v>279</v>
      </c>
      <c r="C179" s="179"/>
      <c r="D179" s="179"/>
    </row>
    <row r="180" spans="1:4" ht="12.75" customHeight="1">
      <c r="A180" s="181"/>
      <c r="B180" s="11" t="s">
        <v>282</v>
      </c>
      <c r="C180" s="179"/>
      <c r="D180" s="179"/>
    </row>
    <row r="181" spans="1:4" ht="12.75" customHeight="1">
      <c r="A181" s="181"/>
      <c r="B181" s="11" t="s">
        <v>286</v>
      </c>
      <c r="C181" s="178"/>
      <c r="D181" s="178"/>
    </row>
    <row r="182" spans="1:4" ht="12.75" customHeight="1">
      <c r="A182" s="181"/>
      <c r="B182" s="10" t="s">
        <v>298</v>
      </c>
      <c r="C182" s="10" t="s">
        <v>299</v>
      </c>
      <c r="D182" s="10" t="s">
        <v>315</v>
      </c>
    </row>
    <row r="183" spans="1:4" ht="12.75" customHeight="1">
      <c r="A183" s="181"/>
      <c r="B183" s="11" t="s">
        <v>276</v>
      </c>
      <c r="C183" s="11" t="s">
        <v>276</v>
      </c>
      <c r="D183" s="11" t="s">
        <v>276</v>
      </c>
    </row>
    <row r="184" spans="1:4" ht="12.75" customHeight="1">
      <c r="A184" s="181"/>
      <c r="B184" s="11" t="s">
        <v>279</v>
      </c>
      <c r="C184" s="11" t="s">
        <v>279</v>
      </c>
      <c r="D184" s="11" t="s">
        <v>279</v>
      </c>
    </row>
    <row r="185" spans="1:4" ht="12.75" customHeight="1">
      <c r="A185" s="181"/>
      <c r="B185" s="11" t="s">
        <v>282</v>
      </c>
      <c r="C185" s="11" t="s">
        <v>282</v>
      </c>
      <c r="D185" s="12"/>
    </row>
    <row r="186" spans="1:4" ht="12.75" customHeight="1">
      <c r="A186" s="181"/>
      <c r="B186" s="11" t="s">
        <v>286</v>
      </c>
      <c r="C186" s="11" t="s">
        <v>286</v>
      </c>
      <c r="D186" s="12"/>
    </row>
    <row r="187" spans="1:4" ht="12.75" customHeight="1">
      <c r="A187" s="181"/>
      <c r="B187" s="10" t="s">
        <v>300</v>
      </c>
      <c r="C187" s="10" t="s">
        <v>301</v>
      </c>
      <c r="D187" s="10"/>
    </row>
    <row r="188" spans="1:4" ht="12.75" customHeight="1">
      <c r="A188" s="181"/>
      <c r="B188" s="11" t="s">
        <v>276</v>
      </c>
      <c r="C188" s="11" t="s">
        <v>276</v>
      </c>
      <c r="D188" s="177"/>
    </row>
    <row r="189" spans="1:4" ht="12.75" customHeight="1">
      <c r="A189" s="181"/>
      <c r="B189" s="11" t="s">
        <v>279</v>
      </c>
      <c r="C189" s="11" t="s">
        <v>279</v>
      </c>
      <c r="D189" s="179"/>
    </row>
    <row r="190" spans="1:4" ht="12.75" customHeight="1">
      <c r="A190" s="181"/>
      <c r="B190" s="11" t="s">
        <v>282</v>
      </c>
      <c r="C190" s="11" t="s">
        <v>282</v>
      </c>
      <c r="D190" s="179"/>
    </row>
    <row r="191" spans="1:4" ht="12.75" customHeight="1">
      <c r="A191" s="181"/>
      <c r="B191" s="11" t="s">
        <v>286</v>
      </c>
      <c r="C191" s="11" t="s">
        <v>286</v>
      </c>
      <c r="D191" s="178"/>
    </row>
    <row r="192" spans="1:4" ht="12.75" customHeight="1">
      <c r="A192" s="181"/>
      <c r="B192" s="10" t="s">
        <v>302</v>
      </c>
      <c r="C192" s="10" t="s">
        <v>303</v>
      </c>
      <c r="D192" s="10" t="s">
        <v>316</v>
      </c>
    </row>
    <row r="193" spans="1:4" ht="12.75" customHeight="1">
      <c r="A193" s="181"/>
      <c r="B193" s="11" t="s">
        <v>276</v>
      </c>
      <c r="C193" s="11" t="s">
        <v>276</v>
      </c>
      <c r="D193" s="11" t="s">
        <v>276</v>
      </c>
    </row>
    <row r="194" spans="1:4" ht="12.75" customHeight="1">
      <c r="A194" s="181"/>
      <c r="B194" s="11" t="s">
        <v>279</v>
      </c>
      <c r="C194" s="11" t="s">
        <v>279</v>
      </c>
      <c r="D194" s="11" t="s">
        <v>279</v>
      </c>
    </row>
    <row r="195" spans="1:4" ht="12.75" customHeight="1">
      <c r="A195" s="181"/>
      <c r="B195" s="12"/>
      <c r="C195" s="11" t="s">
        <v>282</v>
      </c>
      <c r="D195" s="12"/>
    </row>
    <row r="196" spans="1:4" ht="12.75" customHeight="1">
      <c r="A196" s="181"/>
      <c r="B196" s="10" t="s">
        <v>304</v>
      </c>
      <c r="C196" s="10" t="s">
        <v>305</v>
      </c>
      <c r="D196" s="10" t="s">
        <v>318</v>
      </c>
    </row>
    <row r="197" spans="1:4" ht="12.75" customHeight="1">
      <c r="A197" s="181"/>
      <c r="B197" s="11" t="s">
        <v>276</v>
      </c>
      <c r="C197" s="11" t="s">
        <v>276</v>
      </c>
      <c r="D197" s="11" t="s">
        <v>276</v>
      </c>
    </row>
    <row r="198" spans="1:4" ht="12.75" customHeight="1">
      <c r="A198" s="181"/>
      <c r="B198" s="11" t="s">
        <v>279</v>
      </c>
      <c r="C198" s="11" t="s">
        <v>279</v>
      </c>
      <c r="D198" s="11" t="s">
        <v>279</v>
      </c>
    </row>
    <row r="199" spans="1:4" ht="12.75" customHeight="1">
      <c r="A199" s="181"/>
      <c r="B199" s="10" t="s">
        <v>306</v>
      </c>
      <c r="C199" s="10" t="s">
        <v>307</v>
      </c>
      <c r="D199" s="10" t="s">
        <v>317</v>
      </c>
    </row>
    <row r="200" spans="1:4" ht="12.75" customHeight="1">
      <c r="A200" s="181"/>
      <c r="B200" s="11" t="s">
        <v>276</v>
      </c>
      <c r="C200" s="11" t="s">
        <v>276</v>
      </c>
      <c r="D200" s="11" t="s">
        <v>276</v>
      </c>
    </row>
    <row r="201" spans="1:4" ht="12.75" customHeight="1">
      <c r="A201" s="181"/>
      <c r="B201" s="89"/>
      <c r="C201" s="89"/>
      <c r="D201" s="11" t="s">
        <v>279</v>
      </c>
    </row>
    <row r="202" spans="1:4" ht="12.75" customHeight="1">
      <c r="A202" s="181"/>
      <c r="B202" s="10" t="s">
        <v>308</v>
      </c>
      <c r="C202" s="10" t="s">
        <v>309</v>
      </c>
      <c r="D202" s="10" t="s">
        <v>319</v>
      </c>
    </row>
    <row r="203" spans="1:4" ht="12.75" customHeight="1">
      <c r="A203" s="181"/>
      <c r="B203" s="11" t="s">
        <v>276</v>
      </c>
      <c r="C203" s="11" t="s">
        <v>276</v>
      </c>
      <c r="D203" s="11" t="s">
        <v>276</v>
      </c>
    </row>
    <row r="204" spans="1:4" ht="12.75" customHeight="1">
      <c r="A204" s="181"/>
      <c r="B204" s="12"/>
      <c r="C204" s="12"/>
      <c r="D204" s="11" t="s">
        <v>279</v>
      </c>
    </row>
    <row r="205" spans="1:4" ht="12.75" customHeight="1">
      <c r="A205" s="181"/>
      <c r="B205" s="10" t="s">
        <v>310</v>
      </c>
      <c r="C205" s="10"/>
      <c r="D205" s="10"/>
    </row>
    <row r="206" spans="1:4" ht="12.75" customHeight="1">
      <c r="A206" s="182"/>
      <c r="B206" s="10" t="s">
        <v>311</v>
      </c>
      <c r="C206" s="10"/>
      <c r="D206" s="10"/>
    </row>
    <row r="207" spans="1:4" ht="12.75" customHeight="1">
      <c r="D207" s="13"/>
    </row>
    <row r="208" spans="1:4" ht="12.75" customHeight="1">
      <c r="D208" s="14"/>
    </row>
    <row r="209" spans="1:8" ht="12.75" customHeight="1" thickBot="1">
      <c r="A209" s="15"/>
      <c r="B209" s="16"/>
      <c r="C209" s="16"/>
      <c r="D209" s="16"/>
      <c r="E209" s="16"/>
      <c r="F209" s="16"/>
      <c r="G209" s="16"/>
      <c r="H209" s="16"/>
    </row>
    <row r="210" spans="1:8" ht="12.75" customHeight="1" thickBot="1">
      <c r="A210" s="17" t="s">
        <v>385</v>
      </c>
      <c r="B210" s="18" t="s">
        <v>328</v>
      </c>
      <c r="C210" s="19" t="s">
        <v>329</v>
      </c>
      <c r="D210" s="20"/>
      <c r="E210" s="20"/>
      <c r="F210" s="20"/>
      <c r="G210" s="20"/>
      <c r="H210" s="21"/>
    </row>
    <row r="211" spans="1:8" ht="12.75" customHeight="1">
      <c r="A211" s="14"/>
      <c r="B211" s="14" t="s">
        <v>327</v>
      </c>
      <c r="C211" s="14" t="str">
        <f>B213</f>
        <v>MT</v>
      </c>
      <c r="D211" s="14" t="str">
        <f>B214</f>
        <v>PT</v>
      </c>
      <c r="E211" s="14" t="str">
        <f>B215</f>
        <v>ET</v>
      </c>
      <c r="F211" s="14" t="str">
        <f>B216</f>
        <v>ST</v>
      </c>
      <c r="G211" s="14" t="str">
        <f>B217</f>
        <v>TT</v>
      </c>
      <c r="H211" s="14" t="str">
        <f>B218</f>
        <v>LT</v>
      </c>
    </row>
    <row r="212" spans="1:8" ht="12.75" customHeight="1">
      <c r="A212" s="14" t="s">
        <v>258</v>
      </c>
      <c r="B212" s="12" t="s">
        <v>326</v>
      </c>
      <c r="C212" s="12" t="str">
        <f>B212&amp;"_"&amp;B213</f>
        <v>RT3_放射線透過試験_レベル３_UT_MT</v>
      </c>
      <c r="D212" s="12" t="str">
        <f>B212&amp;"_"&amp;B214</f>
        <v>RT3_放射線透過試験_レベル３_UT_PT</v>
      </c>
      <c r="E212" s="12" t="str">
        <f>B212&amp;"_"&amp;B215</f>
        <v>RT3_放射線透過試験_レベル３_UT_ET</v>
      </c>
      <c r="F212" s="12" t="str">
        <f>B212&amp;"_"&amp;B216</f>
        <v>RT3_放射線透過試験_レベル３_UT_ST</v>
      </c>
      <c r="G212" s="12" t="str">
        <f>B212&amp;"_"&amp;B217</f>
        <v>RT3_放射線透過試験_レベル３_UT_TT</v>
      </c>
      <c r="H212" s="12" t="str">
        <f>B212&amp;"_"&amp;B218</f>
        <v>RT3_放射線透過試験_レベル３_UT_LT</v>
      </c>
    </row>
    <row r="213" spans="1:8" ht="12.75" customHeight="1">
      <c r="A213" s="14"/>
      <c r="B213" s="22" t="s">
        <v>259</v>
      </c>
      <c r="C213" s="11" t="str">
        <f>B214</f>
        <v>PT</v>
      </c>
      <c r="D213" s="11" t="s">
        <v>259</v>
      </c>
      <c r="E213" s="11" t="str">
        <f>B213</f>
        <v>MT</v>
      </c>
      <c r="F213" s="11" t="str">
        <f>B213</f>
        <v>MT</v>
      </c>
      <c r="G213" s="11" t="str">
        <f>B213</f>
        <v>MT</v>
      </c>
      <c r="H213" s="11" t="str">
        <f>B213</f>
        <v>MT</v>
      </c>
    </row>
    <row r="214" spans="1:8" ht="12.75" customHeight="1">
      <c r="A214" s="14"/>
      <c r="B214" s="22" t="s">
        <v>260</v>
      </c>
      <c r="C214" s="11" t="str">
        <f t="shared" ref="C214:C217" si="7">B215</f>
        <v>ET</v>
      </c>
      <c r="D214" s="11" t="s">
        <v>261</v>
      </c>
      <c r="E214" s="11" t="str">
        <f>B214</f>
        <v>PT</v>
      </c>
      <c r="F214" s="11" t="str">
        <f>B214</f>
        <v>PT</v>
      </c>
      <c r="G214" s="11" t="str">
        <f>B214</f>
        <v>PT</v>
      </c>
      <c r="H214" s="11" t="str">
        <f t="shared" ref="H214:H217" si="8">B214</f>
        <v>PT</v>
      </c>
    </row>
    <row r="215" spans="1:8" ht="12.75" customHeight="1">
      <c r="A215" s="14"/>
      <c r="B215" s="22" t="s">
        <v>261</v>
      </c>
      <c r="C215" s="11" t="str">
        <f t="shared" si="7"/>
        <v>ST</v>
      </c>
      <c r="D215" s="11" t="s">
        <v>262</v>
      </c>
      <c r="E215" s="11" t="str">
        <f>B216</f>
        <v>ST</v>
      </c>
      <c r="F215" s="11" t="str">
        <f>B215</f>
        <v>ET</v>
      </c>
      <c r="G215" s="11" t="str">
        <f>B215</f>
        <v>ET</v>
      </c>
      <c r="H215" s="11" t="str">
        <f t="shared" si="8"/>
        <v>ET</v>
      </c>
    </row>
    <row r="216" spans="1:8" ht="12.75" customHeight="1">
      <c r="A216" s="14"/>
      <c r="B216" s="22" t="s">
        <v>262</v>
      </c>
      <c r="C216" s="11" t="str">
        <f t="shared" si="7"/>
        <v>TT</v>
      </c>
      <c r="D216" s="11" t="s">
        <v>263</v>
      </c>
      <c r="E216" s="11" t="str">
        <f>B217</f>
        <v>TT</v>
      </c>
      <c r="F216" s="11" t="str">
        <f>B217</f>
        <v>TT</v>
      </c>
      <c r="G216" s="11" t="str">
        <f>B216</f>
        <v>ST</v>
      </c>
      <c r="H216" s="11" t="str">
        <f t="shared" si="8"/>
        <v>ST</v>
      </c>
    </row>
    <row r="217" spans="1:8" ht="12.75" customHeight="1">
      <c r="A217" s="14"/>
      <c r="B217" s="22" t="s">
        <v>263</v>
      </c>
      <c r="C217" s="11" t="str">
        <f t="shared" si="7"/>
        <v>LT</v>
      </c>
      <c r="D217" s="11" t="s">
        <v>264</v>
      </c>
      <c r="E217" s="11" t="str">
        <f>B218</f>
        <v>LT</v>
      </c>
      <c r="F217" s="11" t="str">
        <f>B218</f>
        <v>LT</v>
      </c>
      <c r="G217" s="11" t="str">
        <f>B218</f>
        <v>LT</v>
      </c>
      <c r="H217" s="11" t="str">
        <f t="shared" si="8"/>
        <v>TT</v>
      </c>
    </row>
    <row r="218" spans="1:8" ht="12.75" customHeight="1">
      <c r="A218" s="14"/>
      <c r="B218" s="22" t="s">
        <v>264</v>
      </c>
      <c r="C218" s="12"/>
      <c r="D218" s="12"/>
      <c r="E218" s="12"/>
      <c r="F218" s="12"/>
      <c r="G218" s="12"/>
      <c r="H218" s="12"/>
    </row>
    <row r="219" spans="1:8" ht="12.75" customHeight="1">
      <c r="A219" s="14"/>
      <c r="B219" s="14"/>
      <c r="C219" s="14"/>
      <c r="D219" s="14"/>
      <c r="E219" s="14"/>
      <c r="F219" s="14"/>
      <c r="G219" s="14"/>
      <c r="H219" s="14"/>
    </row>
    <row r="220" spans="1:8" ht="12.75" customHeight="1">
      <c r="A220" s="14"/>
      <c r="B220" s="14" t="s">
        <v>327</v>
      </c>
      <c r="C220" s="14" t="str">
        <f>B222</f>
        <v>UT</v>
      </c>
      <c r="D220" s="14" t="str">
        <f>B223</f>
        <v>PT</v>
      </c>
      <c r="E220" s="14" t="str">
        <f>B224</f>
        <v>ET</v>
      </c>
      <c r="F220" s="14" t="str">
        <f>B225</f>
        <v>ST</v>
      </c>
      <c r="G220" s="14" t="str">
        <f>B226</f>
        <v>TT</v>
      </c>
      <c r="H220" s="14" t="str">
        <f>B227</f>
        <v>LT</v>
      </c>
    </row>
    <row r="221" spans="1:8" ht="12.75" customHeight="1">
      <c r="A221" s="14" t="s">
        <v>259</v>
      </c>
      <c r="B221" s="12" t="s">
        <v>320</v>
      </c>
      <c r="C221" s="12" t="str">
        <f>B221&amp;"_"&amp;B222</f>
        <v>RT3_放射線透過試験_レベル３_MT_UT</v>
      </c>
      <c r="D221" s="12" t="str">
        <f>B221&amp;"_"&amp;B223</f>
        <v>RT3_放射線透過試験_レベル３_MT_PT</v>
      </c>
      <c r="E221" s="12" t="str">
        <f>B221&amp;"_"&amp;B224</f>
        <v>RT3_放射線透過試験_レベル３_MT_ET</v>
      </c>
      <c r="F221" s="12" t="str">
        <f>B221&amp;"_"&amp;B225</f>
        <v>RT3_放射線透過試験_レベル３_MT_ST</v>
      </c>
      <c r="G221" s="12" t="str">
        <f>B221&amp;"_"&amp;B226</f>
        <v>RT3_放射線透過試験_レベル３_MT_TT</v>
      </c>
      <c r="H221" s="12" t="str">
        <f>B221&amp;"_"&amp;B227</f>
        <v>RT3_放射線透過試験_レベル３_MT_LT</v>
      </c>
    </row>
    <row r="222" spans="1:8" ht="12.75" customHeight="1">
      <c r="A222" s="14"/>
      <c r="B222" s="22" t="s">
        <v>258</v>
      </c>
      <c r="C222" s="11" t="str">
        <f>B223</f>
        <v>PT</v>
      </c>
      <c r="D222" s="11" t="s">
        <v>258</v>
      </c>
      <c r="E222" s="11" t="str">
        <f>B222</f>
        <v>UT</v>
      </c>
      <c r="F222" s="11" t="str">
        <f>B222</f>
        <v>UT</v>
      </c>
      <c r="G222" s="11" t="str">
        <f>B222</f>
        <v>UT</v>
      </c>
      <c r="H222" s="11" t="str">
        <f>B222</f>
        <v>UT</v>
      </c>
    </row>
    <row r="223" spans="1:8" ht="12.75" customHeight="1">
      <c r="A223" s="14"/>
      <c r="B223" s="22" t="s">
        <v>260</v>
      </c>
      <c r="C223" s="11" t="str">
        <f t="shared" ref="C223:C226" si="9">B224</f>
        <v>ET</v>
      </c>
      <c r="D223" s="11" t="s">
        <v>261</v>
      </c>
      <c r="E223" s="11" t="str">
        <f>B223</f>
        <v>PT</v>
      </c>
      <c r="F223" s="11" t="str">
        <f>B223</f>
        <v>PT</v>
      </c>
      <c r="G223" s="11" t="str">
        <f>B223</f>
        <v>PT</v>
      </c>
      <c r="H223" s="11" t="str">
        <f t="shared" ref="H223:H226" si="10">B223</f>
        <v>PT</v>
      </c>
    </row>
    <row r="224" spans="1:8" ht="12.75" customHeight="1">
      <c r="A224" s="14"/>
      <c r="B224" s="22" t="s">
        <v>261</v>
      </c>
      <c r="C224" s="11" t="str">
        <f t="shared" si="9"/>
        <v>ST</v>
      </c>
      <c r="D224" s="11" t="s">
        <v>262</v>
      </c>
      <c r="E224" s="11" t="str">
        <f>B225</f>
        <v>ST</v>
      </c>
      <c r="F224" s="11" t="str">
        <f>B224</f>
        <v>ET</v>
      </c>
      <c r="G224" s="11" t="str">
        <f>B224</f>
        <v>ET</v>
      </c>
      <c r="H224" s="11" t="str">
        <f t="shared" si="10"/>
        <v>ET</v>
      </c>
    </row>
    <row r="225" spans="1:8" ht="12.75" customHeight="1">
      <c r="A225" s="14"/>
      <c r="B225" s="22" t="s">
        <v>262</v>
      </c>
      <c r="C225" s="11" t="str">
        <f t="shared" si="9"/>
        <v>TT</v>
      </c>
      <c r="D225" s="11" t="s">
        <v>263</v>
      </c>
      <c r="E225" s="11" t="str">
        <f>B226</f>
        <v>TT</v>
      </c>
      <c r="F225" s="11" t="str">
        <f>B226</f>
        <v>TT</v>
      </c>
      <c r="G225" s="11" t="str">
        <f>B225</f>
        <v>ST</v>
      </c>
      <c r="H225" s="11" t="str">
        <f t="shared" si="10"/>
        <v>ST</v>
      </c>
    </row>
    <row r="226" spans="1:8" ht="12.75" customHeight="1">
      <c r="A226" s="14"/>
      <c r="B226" s="22" t="s">
        <v>263</v>
      </c>
      <c r="C226" s="11" t="str">
        <f t="shared" si="9"/>
        <v>LT</v>
      </c>
      <c r="D226" s="11" t="s">
        <v>264</v>
      </c>
      <c r="E226" s="11" t="str">
        <f>B227</f>
        <v>LT</v>
      </c>
      <c r="F226" s="11" t="str">
        <f>B227</f>
        <v>LT</v>
      </c>
      <c r="G226" s="11" t="str">
        <f>B227</f>
        <v>LT</v>
      </c>
      <c r="H226" s="11" t="str">
        <f t="shared" si="10"/>
        <v>TT</v>
      </c>
    </row>
    <row r="227" spans="1:8" ht="12.75" customHeight="1">
      <c r="A227" s="14"/>
      <c r="B227" s="22" t="s">
        <v>264</v>
      </c>
      <c r="C227" s="12"/>
      <c r="D227" s="12"/>
      <c r="E227" s="12"/>
      <c r="F227" s="12"/>
      <c r="G227" s="12"/>
      <c r="H227" s="12"/>
    </row>
    <row r="228" spans="1:8" ht="12.75" customHeight="1">
      <c r="A228" s="14"/>
      <c r="B228" s="14"/>
      <c r="C228" s="14"/>
      <c r="D228" s="14"/>
      <c r="E228" s="14"/>
      <c r="F228" s="14"/>
      <c r="G228" s="14"/>
      <c r="H228" s="14"/>
    </row>
    <row r="229" spans="1:8" ht="12.75" customHeight="1">
      <c r="A229" s="14"/>
      <c r="B229" s="14" t="s">
        <v>327</v>
      </c>
      <c r="C229" s="14" t="str">
        <f>B231</f>
        <v>UT</v>
      </c>
      <c r="D229" s="14" t="str">
        <f>B232</f>
        <v>MT</v>
      </c>
      <c r="E229" s="14" t="str">
        <f>B233</f>
        <v>ET</v>
      </c>
      <c r="F229" s="14" t="str">
        <f>B234</f>
        <v>ST</v>
      </c>
      <c r="G229" s="14" t="str">
        <f>B235</f>
        <v>TT</v>
      </c>
      <c r="H229" s="14" t="str">
        <f>B236</f>
        <v>LT</v>
      </c>
    </row>
    <row r="230" spans="1:8" ht="12.75" customHeight="1">
      <c r="A230" s="14" t="s">
        <v>260</v>
      </c>
      <c r="B230" s="12" t="s">
        <v>321</v>
      </c>
      <c r="C230" s="12" t="str">
        <f>B230&amp;"_"&amp;B231</f>
        <v>RT3_放射線透過試験_レベル３_PT_UT</v>
      </c>
      <c r="D230" s="12" t="str">
        <f>B230&amp;"_"&amp;B232</f>
        <v>RT3_放射線透過試験_レベル３_PT_MT</v>
      </c>
      <c r="E230" s="12" t="str">
        <f>B230&amp;"_"&amp;B233</f>
        <v>RT3_放射線透過試験_レベル３_PT_ET</v>
      </c>
      <c r="F230" s="12" t="str">
        <f>B230&amp;"_"&amp;B234</f>
        <v>RT3_放射線透過試験_レベル３_PT_ST</v>
      </c>
      <c r="G230" s="12" t="str">
        <f>B230&amp;"_"&amp;B235</f>
        <v>RT3_放射線透過試験_レベル３_PT_TT</v>
      </c>
      <c r="H230" s="12" t="str">
        <f>B230&amp;"_"&amp;B236</f>
        <v>RT3_放射線透過試験_レベル３_PT_LT</v>
      </c>
    </row>
    <row r="231" spans="1:8" ht="12.75" customHeight="1">
      <c r="A231" s="14"/>
      <c r="B231" s="22" t="s">
        <v>258</v>
      </c>
      <c r="C231" s="11" t="str">
        <f>B232</f>
        <v>MT</v>
      </c>
      <c r="D231" s="11" t="s">
        <v>258</v>
      </c>
      <c r="E231" s="11" t="str">
        <f>B231</f>
        <v>UT</v>
      </c>
      <c r="F231" s="11" t="str">
        <f>B231</f>
        <v>UT</v>
      </c>
      <c r="G231" s="11" t="str">
        <f>B231</f>
        <v>UT</v>
      </c>
      <c r="H231" s="11" t="str">
        <f>B231</f>
        <v>UT</v>
      </c>
    </row>
    <row r="232" spans="1:8" ht="12.75" customHeight="1">
      <c r="A232" s="14"/>
      <c r="B232" s="22" t="s">
        <v>259</v>
      </c>
      <c r="C232" s="11" t="str">
        <f t="shared" ref="C232:C235" si="11">B233</f>
        <v>ET</v>
      </c>
      <c r="D232" s="11" t="s">
        <v>261</v>
      </c>
      <c r="E232" s="11" t="str">
        <f>B232</f>
        <v>MT</v>
      </c>
      <c r="F232" s="11" t="str">
        <f>B232</f>
        <v>MT</v>
      </c>
      <c r="G232" s="11" t="str">
        <f>B232</f>
        <v>MT</v>
      </c>
      <c r="H232" s="11" t="str">
        <f t="shared" ref="H232:H235" si="12">B232</f>
        <v>MT</v>
      </c>
    </row>
    <row r="233" spans="1:8" ht="12.75" customHeight="1">
      <c r="A233" s="14"/>
      <c r="B233" s="22" t="s">
        <v>261</v>
      </c>
      <c r="C233" s="11" t="str">
        <f t="shared" si="11"/>
        <v>ST</v>
      </c>
      <c r="D233" s="11" t="s">
        <v>262</v>
      </c>
      <c r="E233" s="11" t="str">
        <f>B234</f>
        <v>ST</v>
      </c>
      <c r="F233" s="11" t="str">
        <f>B233</f>
        <v>ET</v>
      </c>
      <c r="G233" s="11" t="str">
        <f>B233</f>
        <v>ET</v>
      </c>
      <c r="H233" s="11" t="str">
        <f t="shared" si="12"/>
        <v>ET</v>
      </c>
    </row>
    <row r="234" spans="1:8" ht="12.75" customHeight="1">
      <c r="A234" s="14"/>
      <c r="B234" s="22" t="s">
        <v>262</v>
      </c>
      <c r="C234" s="11" t="str">
        <f t="shared" si="11"/>
        <v>TT</v>
      </c>
      <c r="D234" s="11" t="s">
        <v>263</v>
      </c>
      <c r="E234" s="11" t="str">
        <f>B235</f>
        <v>TT</v>
      </c>
      <c r="F234" s="11" t="str">
        <f>B235</f>
        <v>TT</v>
      </c>
      <c r="G234" s="11" t="str">
        <f>B234</f>
        <v>ST</v>
      </c>
      <c r="H234" s="11" t="str">
        <f t="shared" si="12"/>
        <v>ST</v>
      </c>
    </row>
    <row r="235" spans="1:8" ht="12.75" customHeight="1">
      <c r="A235" s="14"/>
      <c r="B235" s="22" t="s">
        <v>263</v>
      </c>
      <c r="C235" s="11" t="str">
        <f t="shared" si="11"/>
        <v>LT</v>
      </c>
      <c r="D235" s="11" t="s">
        <v>264</v>
      </c>
      <c r="E235" s="11" t="str">
        <f>B236</f>
        <v>LT</v>
      </c>
      <c r="F235" s="11" t="str">
        <f>B236</f>
        <v>LT</v>
      </c>
      <c r="G235" s="11" t="str">
        <f>B236</f>
        <v>LT</v>
      </c>
      <c r="H235" s="11" t="str">
        <f t="shared" si="12"/>
        <v>TT</v>
      </c>
    </row>
    <row r="236" spans="1:8" ht="12.75" customHeight="1">
      <c r="A236" s="14"/>
      <c r="B236" s="22" t="s">
        <v>264</v>
      </c>
      <c r="C236" s="12"/>
      <c r="D236" s="12"/>
      <c r="E236" s="12"/>
      <c r="F236" s="12"/>
      <c r="G236" s="12"/>
      <c r="H236" s="12"/>
    </row>
    <row r="237" spans="1:8" ht="12.75" customHeight="1">
      <c r="A237" s="14"/>
      <c r="B237" s="14"/>
      <c r="C237" s="14"/>
      <c r="D237" s="14"/>
      <c r="E237" s="14"/>
      <c r="F237" s="14"/>
      <c r="G237" s="14"/>
      <c r="H237" s="14"/>
    </row>
    <row r="238" spans="1:8" ht="12.75" customHeight="1">
      <c r="A238" s="14"/>
      <c r="B238" s="14" t="s">
        <v>327</v>
      </c>
      <c r="C238" s="23" t="str">
        <f>B240</f>
        <v>UT</v>
      </c>
      <c r="D238" s="23" t="str">
        <f>B241</f>
        <v>MT</v>
      </c>
      <c r="E238" s="23" t="str">
        <f>B242</f>
        <v>PT</v>
      </c>
      <c r="F238" s="23" t="str">
        <f>B243</f>
        <v>ST</v>
      </c>
      <c r="G238" s="23" t="str">
        <f>B244</f>
        <v>TT</v>
      </c>
      <c r="H238" s="23" t="str">
        <f>B245</f>
        <v>LT</v>
      </c>
    </row>
    <row r="239" spans="1:8" ht="12.75" customHeight="1">
      <c r="A239" s="14" t="s">
        <v>261</v>
      </c>
      <c r="B239" s="12" t="s">
        <v>322</v>
      </c>
      <c r="C239" s="12" t="str">
        <f>B239&amp;"_"&amp;B240</f>
        <v>RT3_放射線透過試験_レベル３_ET_UT</v>
      </c>
      <c r="D239" s="12" t="str">
        <f>B239&amp;"_"&amp;B241</f>
        <v>RT3_放射線透過試験_レベル３_ET_MT</v>
      </c>
      <c r="E239" s="12" t="str">
        <f>B239&amp;"_"&amp;B242</f>
        <v>RT3_放射線透過試験_レベル３_ET_PT</v>
      </c>
      <c r="F239" s="12" t="str">
        <f>B239&amp;"_"&amp;B243</f>
        <v>RT3_放射線透過試験_レベル３_ET_ST</v>
      </c>
      <c r="G239" s="12" t="str">
        <f>B239&amp;"_"&amp;B244</f>
        <v>RT3_放射線透過試験_レベル３_ET_TT</v>
      </c>
      <c r="H239" s="12" t="str">
        <f>B239&amp;"_"&amp;B245</f>
        <v>RT3_放射線透過試験_レベル３_ET_LT</v>
      </c>
    </row>
    <row r="240" spans="1:8" ht="12.75" customHeight="1">
      <c r="A240" s="14"/>
      <c r="B240" s="22" t="s">
        <v>258</v>
      </c>
      <c r="C240" s="11" t="str">
        <f>B241</f>
        <v>MT</v>
      </c>
      <c r="D240" s="11" t="s">
        <v>258</v>
      </c>
      <c r="E240" s="11" t="str">
        <f>B240</f>
        <v>UT</v>
      </c>
      <c r="F240" s="11" t="str">
        <f>B240</f>
        <v>UT</v>
      </c>
      <c r="G240" s="11" t="str">
        <f>B240</f>
        <v>UT</v>
      </c>
      <c r="H240" s="11" t="str">
        <f>B240</f>
        <v>UT</v>
      </c>
    </row>
    <row r="241" spans="1:8" ht="12.75" customHeight="1">
      <c r="A241" s="14"/>
      <c r="B241" s="22" t="s">
        <v>259</v>
      </c>
      <c r="C241" s="11" t="str">
        <f t="shared" ref="C241:C244" si="13">B242</f>
        <v>PT</v>
      </c>
      <c r="D241" s="11" t="s">
        <v>260</v>
      </c>
      <c r="E241" s="11" t="str">
        <f>B241</f>
        <v>MT</v>
      </c>
      <c r="F241" s="11" t="str">
        <f>B241</f>
        <v>MT</v>
      </c>
      <c r="G241" s="11" t="str">
        <f>B241</f>
        <v>MT</v>
      </c>
      <c r="H241" s="11" t="str">
        <f t="shared" ref="H241:H244" si="14">B241</f>
        <v>MT</v>
      </c>
    </row>
    <row r="242" spans="1:8" ht="12.75" customHeight="1">
      <c r="A242" s="14"/>
      <c r="B242" s="22" t="s">
        <v>260</v>
      </c>
      <c r="C242" s="11" t="str">
        <f t="shared" si="13"/>
        <v>ST</v>
      </c>
      <c r="D242" s="11" t="s">
        <v>262</v>
      </c>
      <c r="E242" s="11" t="str">
        <f>B243</f>
        <v>ST</v>
      </c>
      <c r="F242" s="11" t="str">
        <f>B242</f>
        <v>PT</v>
      </c>
      <c r="G242" s="11" t="str">
        <f>B242</f>
        <v>PT</v>
      </c>
      <c r="H242" s="11" t="str">
        <f t="shared" si="14"/>
        <v>PT</v>
      </c>
    </row>
    <row r="243" spans="1:8" ht="12.75" customHeight="1">
      <c r="A243" s="14"/>
      <c r="B243" s="22" t="s">
        <v>262</v>
      </c>
      <c r="C243" s="11" t="str">
        <f t="shared" si="13"/>
        <v>TT</v>
      </c>
      <c r="D243" s="11" t="s">
        <v>263</v>
      </c>
      <c r="E243" s="11" t="str">
        <f>B244</f>
        <v>TT</v>
      </c>
      <c r="F243" s="11" t="str">
        <f>B244</f>
        <v>TT</v>
      </c>
      <c r="G243" s="11" t="str">
        <f>B243</f>
        <v>ST</v>
      </c>
      <c r="H243" s="11" t="str">
        <f t="shared" si="14"/>
        <v>ST</v>
      </c>
    </row>
    <row r="244" spans="1:8" ht="12.75" customHeight="1">
      <c r="A244" s="14"/>
      <c r="B244" s="22" t="s">
        <v>263</v>
      </c>
      <c r="C244" s="11" t="str">
        <f t="shared" si="13"/>
        <v>LT</v>
      </c>
      <c r="D244" s="11" t="s">
        <v>264</v>
      </c>
      <c r="E244" s="11" t="str">
        <f>B245</f>
        <v>LT</v>
      </c>
      <c r="F244" s="11" t="str">
        <f>B245</f>
        <v>LT</v>
      </c>
      <c r="G244" s="11" t="str">
        <f>B245</f>
        <v>LT</v>
      </c>
      <c r="H244" s="11" t="str">
        <f t="shared" si="14"/>
        <v>TT</v>
      </c>
    </row>
    <row r="245" spans="1:8" ht="12.75" customHeight="1">
      <c r="A245" s="14"/>
      <c r="B245" s="22" t="s">
        <v>264</v>
      </c>
      <c r="C245" s="12"/>
      <c r="D245" s="12"/>
      <c r="E245" s="12"/>
      <c r="F245" s="12"/>
      <c r="G245" s="12"/>
      <c r="H245" s="12"/>
    </row>
    <row r="246" spans="1:8" ht="12.75" customHeight="1">
      <c r="A246" s="14"/>
      <c r="B246" s="14"/>
      <c r="C246" s="14"/>
      <c r="D246" s="14"/>
      <c r="E246" s="14"/>
      <c r="F246" s="14"/>
      <c r="G246" s="14"/>
      <c r="H246" s="14"/>
    </row>
    <row r="247" spans="1:8" ht="12.75" customHeight="1">
      <c r="A247" s="14"/>
      <c r="B247" s="14" t="s">
        <v>327</v>
      </c>
      <c r="C247" s="23" t="str">
        <f>B249</f>
        <v>UT</v>
      </c>
      <c r="D247" s="23" t="str">
        <f>B250</f>
        <v>MT</v>
      </c>
      <c r="E247" s="23" t="str">
        <f>B251</f>
        <v>PT</v>
      </c>
      <c r="F247" s="23" t="str">
        <f>B252</f>
        <v>ET</v>
      </c>
      <c r="G247" s="23" t="str">
        <f>B253</f>
        <v>TT</v>
      </c>
      <c r="H247" s="23" t="str">
        <f>B254</f>
        <v>LT</v>
      </c>
    </row>
    <row r="248" spans="1:8" ht="12.75" customHeight="1">
      <c r="A248" s="14" t="s">
        <v>262</v>
      </c>
      <c r="B248" s="12" t="s">
        <v>323</v>
      </c>
      <c r="C248" s="12" t="str">
        <f>B248&amp;"_"&amp;B249</f>
        <v>RT3_放射線透過試験_レベル３_ST_UT</v>
      </c>
      <c r="D248" s="12" t="str">
        <f>B248&amp;"_"&amp;B250</f>
        <v>RT3_放射線透過試験_レベル３_ST_MT</v>
      </c>
      <c r="E248" s="12" t="str">
        <f>B248&amp;"_"&amp;B251</f>
        <v>RT3_放射線透過試験_レベル３_ST_PT</v>
      </c>
      <c r="F248" s="12" t="str">
        <f>B248&amp;"_"&amp;B252</f>
        <v>RT3_放射線透過試験_レベル３_ST_ET</v>
      </c>
      <c r="G248" s="12" t="str">
        <f>B248&amp;"_"&amp;B253</f>
        <v>RT3_放射線透過試験_レベル３_ST_TT</v>
      </c>
      <c r="H248" s="12" t="str">
        <f>B248&amp;"_"&amp;B254</f>
        <v>RT3_放射線透過試験_レベル３_ST_LT</v>
      </c>
    </row>
    <row r="249" spans="1:8" ht="12.75" customHeight="1">
      <c r="A249" s="14"/>
      <c r="B249" s="22" t="s">
        <v>258</v>
      </c>
      <c r="C249" s="11" t="str">
        <f>B250</f>
        <v>MT</v>
      </c>
      <c r="D249" s="11" t="s">
        <v>258</v>
      </c>
      <c r="E249" s="11" t="str">
        <f>B249</f>
        <v>UT</v>
      </c>
      <c r="F249" s="11" t="str">
        <f>B249</f>
        <v>UT</v>
      </c>
      <c r="G249" s="11" t="str">
        <f>B249</f>
        <v>UT</v>
      </c>
      <c r="H249" s="11" t="str">
        <f>B249</f>
        <v>UT</v>
      </c>
    </row>
    <row r="250" spans="1:8" ht="12.75" customHeight="1">
      <c r="A250" s="14"/>
      <c r="B250" s="22" t="s">
        <v>259</v>
      </c>
      <c r="C250" s="11" t="str">
        <f t="shared" ref="C250:C253" si="15">B251</f>
        <v>PT</v>
      </c>
      <c r="D250" s="11" t="s">
        <v>260</v>
      </c>
      <c r="E250" s="11" t="str">
        <f>B250</f>
        <v>MT</v>
      </c>
      <c r="F250" s="11" t="str">
        <f>B250</f>
        <v>MT</v>
      </c>
      <c r="G250" s="11" t="str">
        <f>B250</f>
        <v>MT</v>
      </c>
      <c r="H250" s="11" t="str">
        <f t="shared" ref="H250:H253" si="16">B250</f>
        <v>MT</v>
      </c>
    </row>
    <row r="251" spans="1:8" ht="12.75" customHeight="1">
      <c r="A251" s="14"/>
      <c r="B251" s="22" t="s">
        <v>260</v>
      </c>
      <c r="C251" s="11" t="str">
        <f t="shared" si="15"/>
        <v>ET</v>
      </c>
      <c r="D251" s="11" t="s">
        <v>261</v>
      </c>
      <c r="E251" s="11" t="str">
        <f>B252</f>
        <v>ET</v>
      </c>
      <c r="F251" s="11" t="str">
        <f>B251</f>
        <v>PT</v>
      </c>
      <c r="G251" s="11" t="str">
        <f>B251</f>
        <v>PT</v>
      </c>
      <c r="H251" s="11" t="str">
        <f t="shared" si="16"/>
        <v>PT</v>
      </c>
    </row>
    <row r="252" spans="1:8" ht="12.75" customHeight="1">
      <c r="A252" s="14"/>
      <c r="B252" s="22" t="s">
        <v>261</v>
      </c>
      <c r="C252" s="11" t="str">
        <f t="shared" si="15"/>
        <v>TT</v>
      </c>
      <c r="D252" s="11" t="s">
        <v>263</v>
      </c>
      <c r="E252" s="11" t="str">
        <f>B253</f>
        <v>TT</v>
      </c>
      <c r="F252" s="11" t="str">
        <f>B253</f>
        <v>TT</v>
      </c>
      <c r="G252" s="11" t="str">
        <f>B252</f>
        <v>ET</v>
      </c>
      <c r="H252" s="11" t="str">
        <f t="shared" si="16"/>
        <v>ET</v>
      </c>
    </row>
    <row r="253" spans="1:8" ht="12.75" customHeight="1">
      <c r="A253" s="14"/>
      <c r="B253" s="22" t="s">
        <v>263</v>
      </c>
      <c r="C253" s="11" t="str">
        <f t="shared" si="15"/>
        <v>LT</v>
      </c>
      <c r="D253" s="11" t="s">
        <v>264</v>
      </c>
      <c r="E253" s="11" t="str">
        <f>B254</f>
        <v>LT</v>
      </c>
      <c r="F253" s="11" t="str">
        <f>B254</f>
        <v>LT</v>
      </c>
      <c r="G253" s="11" t="str">
        <f>B254</f>
        <v>LT</v>
      </c>
      <c r="H253" s="11" t="str">
        <f t="shared" si="16"/>
        <v>TT</v>
      </c>
    </row>
    <row r="254" spans="1:8" ht="12.75" customHeight="1">
      <c r="A254" s="14"/>
      <c r="B254" s="22" t="s">
        <v>264</v>
      </c>
      <c r="C254" s="12"/>
      <c r="D254" s="12"/>
      <c r="E254" s="12"/>
      <c r="F254" s="12"/>
      <c r="G254" s="12"/>
      <c r="H254" s="12"/>
    </row>
    <row r="255" spans="1:8" ht="12.75" customHeight="1">
      <c r="A255" s="14"/>
      <c r="B255" s="14"/>
      <c r="C255" s="14"/>
      <c r="D255" s="14"/>
      <c r="E255" s="14"/>
      <c r="F255" s="14"/>
      <c r="G255" s="14"/>
      <c r="H255" s="14"/>
    </row>
    <row r="256" spans="1:8" ht="12.75" customHeight="1">
      <c r="A256" s="14"/>
      <c r="B256" s="14" t="s">
        <v>327</v>
      </c>
      <c r="C256" s="23" t="str">
        <f>B258</f>
        <v>UT</v>
      </c>
      <c r="D256" s="23" t="str">
        <f>B259</f>
        <v>MT</v>
      </c>
      <c r="E256" s="23" t="str">
        <f>B260</f>
        <v>PT</v>
      </c>
      <c r="F256" s="23" t="str">
        <f>B261</f>
        <v>ET</v>
      </c>
      <c r="G256" s="23" t="str">
        <f>B262</f>
        <v>ST</v>
      </c>
      <c r="H256" s="23" t="str">
        <f>B263</f>
        <v>LT</v>
      </c>
    </row>
    <row r="257" spans="1:8" ht="12.75" customHeight="1">
      <c r="A257" s="14" t="s">
        <v>263</v>
      </c>
      <c r="B257" s="12" t="s">
        <v>324</v>
      </c>
      <c r="C257" s="12" t="str">
        <f>B257&amp;"_"&amp;B258</f>
        <v>RT3_放射線透過試験_レベル３_TT_UT</v>
      </c>
      <c r="D257" s="12" t="str">
        <f>B257&amp;"_"&amp;B259</f>
        <v>RT3_放射線透過試験_レベル３_TT_MT</v>
      </c>
      <c r="E257" s="12" t="str">
        <f>B257&amp;"_"&amp;B260</f>
        <v>RT3_放射線透過試験_レベル３_TT_PT</v>
      </c>
      <c r="F257" s="12" t="str">
        <f>B257&amp;"_"&amp;B261</f>
        <v>RT3_放射線透過試験_レベル３_TT_ET</v>
      </c>
      <c r="G257" s="12" t="str">
        <f>B257&amp;"_"&amp;B262</f>
        <v>RT3_放射線透過試験_レベル３_TT_ST</v>
      </c>
      <c r="H257" s="12" t="str">
        <f>B257&amp;"_"&amp;B263</f>
        <v>RT3_放射線透過試験_レベル３_TT_LT</v>
      </c>
    </row>
    <row r="258" spans="1:8" ht="12.75" customHeight="1">
      <c r="A258" s="14"/>
      <c r="B258" s="22" t="s">
        <v>258</v>
      </c>
      <c r="C258" s="11" t="str">
        <f>B259</f>
        <v>MT</v>
      </c>
      <c r="D258" s="11" t="s">
        <v>258</v>
      </c>
      <c r="E258" s="11" t="str">
        <f>B258</f>
        <v>UT</v>
      </c>
      <c r="F258" s="11" t="str">
        <f>B258</f>
        <v>UT</v>
      </c>
      <c r="G258" s="11" t="str">
        <f>B258</f>
        <v>UT</v>
      </c>
      <c r="H258" s="11" t="str">
        <f>B258</f>
        <v>UT</v>
      </c>
    </row>
    <row r="259" spans="1:8" ht="12.75" customHeight="1">
      <c r="A259" s="14"/>
      <c r="B259" s="22" t="s">
        <v>259</v>
      </c>
      <c r="C259" s="11" t="str">
        <f t="shared" ref="C259:C262" si="17">B260</f>
        <v>PT</v>
      </c>
      <c r="D259" s="11" t="s">
        <v>260</v>
      </c>
      <c r="E259" s="11" t="str">
        <f>B259</f>
        <v>MT</v>
      </c>
      <c r="F259" s="11" t="str">
        <f>B259</f>
        <v>MT</v>
      </c>
      <c r="G259" s="11" t="str">
        <f>B259</f>
        <v>MT</v>
      </c>
      <c r="H259" s="11" t="str">
        <f t="shared" ref="H259:H262" si="18">B259</f>
        <v>MT</v>
      </c>
    </row>
    <row r="260" spans="1:8" ht="12.75" customHeight="1">
      <c r="A260" s="14"/>
      <c r="B260" s="22" t="s">
        <v>260</v>
      </c>
      <c r="C260" s="11" t="str">
        <f t="shared" si="17"/>
        <v>ET</v>
      </c>
      <c r="D260" s="11" t="s">
        <v>261</v>
      </c>
      <c r="E260" s="11" t="str">
        <f>B261</f>
        <v>ET</v>
      </c>
      <c r="F260" s="11" t="str">
        <f>B260</f>
        <v>PT</v>
      </c>
      <c r="G260" s="11" t="str">
        <f>B260</f>
        <v>PT</v>
      </c>
      <c r="H260" s="11" t="str">
        <f t="shared" si="18"/>
        <v>PT</v>
      </c>
    </row>
    <row r="261" spans="1:8" ht="12.75" customHeight="1">
      <c r="A261" s="14"/>
      <c r="B261" s="22" t="s">
        <v>261</v>
      </c>
      <c r="C261" s="11" t="str">
        <f t="shared" si="17"/>
        <v>ST</v>
      </c>
      <c r="D261" s="11" t="s">
        <v>262</v>
      </c>
      <c r="E261" s="11" t="str">
        <f>B262</f>
        <v>ST</v>
      </c>
      <c r="F261" s="11" t="str">
        <f>B262</f>
        <v>ST</v>
      </c>
      <c r="G261" s="11" t="str">
        <f>B261</f>
        <v>ET</v>
      </c>
      <c r="H261" s="11" t="str">
        <f t="shared" si="18"/>
        <v>ET</v>
      </c>
    </row>
    <row r="262" spans="1:8" ht="12.75" customHeight="1">
      <c r="A262" s="14"/>
      <c r="B262" s="22" t="s">
        <v>262</v>
      </c>
      <c r="C262" s="11" t="str">
        <f t="shared" si="17"/>
        <v>LT</v>
      </c>
      <c r="D262" s="11" t="s">
        <v>264</v>
      </c>
      <c r="E262" s="11" t="str">
        <f>B263</f>
        <v>LT</v>
      </c>
      <c r="F262" s="11" t="str">
        <f>B263</f>
        <v>LT</v>
      </c>
      <c r="G262" s="11" t="str">
        <f>B263</f>
        <v>LT</v>
      </c>
      <c r="H262" s="11" t="str">
        <f t="shared" si="18"/>
        <v>ST</v>
      </c>
    </row>
    <row r="263" spans="1:8" ht="12.75" customHeight="1">
      <c r="A263" s="14"/>
      <c r="B263" s="22" t="s">
        <v>264</v>
      </c>
      <c r="C263" s="12"/>
      <c r="D263" s="12"/>
      <c r="E263" s="12"/>
      <c r="F263" s="12"/>
      <c r="G263" s="12"/>
      <c r="H263" s="12"/>
    </row>
    <row r="264" spans="1:8" ht="12.75" customHeight="1">
      <c r="A264" s="14"/>
      <c r="B264" s="14"/>
      <c r="C264" s="14"/>
      <c r="D264" s="14"/>
      <c r="E264" s="14"/>
      <c r="F264" s="14"/>
      <c r="G264" s="14"/>
      <c r="H264" s="14"/>
    </row>
    <row r="265" spans="1:8" ht="12.75" customHeight="1">
      <c r="A265" s="14"/>
      <c r="B265" s="14" t="s">
        <v>327</v>
      </c>
      <c r="C265" s="14" t="str">
        <f>B267</f>
        <v>UT</v>
      </c>
      <c r="D265" s="14" t="str">
        <f>B268</f>
        <v>MT</v>
      </c>
      <c r="E265" s="14" t="str">
        <f>B269</f>
        <v>PT</v>
      </c>
      <c r="F265" s="14" t="str">
        <f>B270</f>
        <v>ET</v>
      </c>
      <c r="G265" s="14" t="str">
        <f>B271</f>
        <v>ST</v>
      </c>
      <c r="H265" s="14" t="str">
        <f>B272</f>
        <v>TT</v>
      </c>
    </row>
    <row r="266" spans="1:8" ht="12.75" customHeight="1">
      <c r="A266" s="14" t="s">
        <v>264</v>
      </c>
      <c r="B266" s="12" t="s">
        <v>325</v>
      </c>
      <c r="C266" s="12" t="str">
        <f>B266&amp;"_"&amp;B267</f>
        <v>RT3_放射線透過試験_レベル３_LT_UT</v>
      </c>
      <c r="D266" s="12" t="str">
        <f>B266&amp;"_"&amp;B268</f>
        <v>RT3_放射線透過試験_レベル３_LT_MT</v>
      </c>
      <c r="E266" s="12" t="str">
        <f>B266&amp;"_"&amp;B269</f>
        <v>RT3_放射線透過試験_レベル３_LT_PT</v>
      </c>
      <c r="F266" s="12" t="str">
        <f>B266&amp;"_"&amp;B270</f>
        <v>RT3_放射線透過試験_レベル３_LT_ET</v>
      </c>
      <c r="G266" s="12" t="str">
        <f>B266&amp;"_"&amp;B271</f>
        <v>RT3_放射線透過試験_レベル３_LT_ST</v>
      </c>
      <c r="H266" s="12" t="str">
        <f>B266&amp;"_"&amp;B272</f>
        <v>RT3_放射線透過試験_レベル３_LT_TT</v>
      </c>
    </row>
    <row r="267" spans="1:8" ht="12.75" customHeight="1">
      <c r="A267" s="14"/>
      <c r="B267" s="22" t="s">
        <v>258</v>
      </c>
      <c r="C267" s="11" t="str">
        <f>B268</f>
        <v>MT</v>
      </c>
      <c r="D267" s="11" t="s">
        <v>258</v>
      </c>
      <c r="E267" s="11" t="str">
        <f>B267</f>
        <v>UT</v>
      </c>
      <c r="F267" s="11" t="str">
        <f>B267</f>
        <v>UT</v>
      </c>
      <c r="G267" s="11" t="str">
        <f>B267</f>
        <v>UT</v>
      </c>
      <c r="H267" s="11" t="str">
        <f>B267</f>
        <v>UT</v>
      </c>
    </row>
    <row r="268" spans="1:8" ht="12.75" customHeight="1">
      <c r="A268" s="14"/>
      <c r="B268" s="22" t="s">
        <v>259</v>
      </c>
      <c r="C268" s="11" t="str">
        <f t="shared" ref="C268:C271" si="19">B269</f>
        <v>PT</v>
      </c>
      <c r="D268" s="11" t="s">
        <v>260</v>
      </c>
      <c r="E268" s="11" t="str">
        <f>B268</f>
        <v>MT</v>
      </c>
      <c r="F268" s="11" t="str">
        <f>B268</f>
        <v>MT</v>
      </c>
      <c r="G268" s="11" t="str">
        <f>B268</f>
        <v>MT</v>
      </c>
      <c r="H268" s="11" t="str">
        <f t="shared" ref="H268:H271" si="20">B268</f>
        <v>MT</v>
      </c>
    </row>
    <row r="269" spans="1:8" ht="12.75" customHeight="1">
      <c r="A269" s="14"/>
      <c r="B269" s="22" t="s">
        <v>260</v>
      </c>
      <c r="C269" s="11" t="str">
        <f t="shared" si="19"/>
        <v>ET</v>
      </c>
      <c r="D269" s="11" t="s">
        <v>261</v>
      </c>
      <c r="E269" s="11" t="str">
        <f>B270</f>
        <v>ET</v>
      </c>
      <c r="F269" s="11" t="str">
        <f>B269</f>
        <v>PT</v>
      </c>
      <c r="G269" s="11" t="str">
        <f>B269</f>
        <v>PT</v>
      </c>
      <c r="H269" s="11" t="str">
        <f t="shared" si="20"/>
        <v>PT</v>
      </c>
    </row>
    <row r="270" spans="1:8" ht="12.75" customHeight="1">
      <c r="A270" s="14"/>
      <c r="B270" s="22" t="s">
        <v>261</v>
      </c>
      <c r="C270" s="11" t="str">
        <f t="shared" si="19"/>
        <v>ST</v>
      </c>
      <c r="D270" s="11" t="s">
        <v>262</v>
      </c>
      <c r="E270" s="11" t="str">
        <f>B271</f>
        <v>ST</v>
      </c>
      <c r="F270" s="11" t="str">
        <f>B271</f>
        <v>ST</v>
      </c>
      <c r="G270" s="11" t="str">
        <f>B270</f>
        <v>ET</v>
      </c>
      <c r="H270" s="11" t="str">
        <f t="shared" si="20"/>
        <v>ET</v>
      </c>
    </row>
    <row r="271" spans="1:8" ht="12.75" customHeight="1">
      <c r="A271" s="14"/>
      <c r="B271" s="22" t="s">
        <v>262</v>
      </c>
      <c r="C271" s="11" t="str">
        <f t="shared" si="19"/>
        <v>TT</v>
      </c>
      <c r="D271" s="11" t="s">
        <v>263</v>
      </c>
      <c r="E271" s="11" t="str">
        <f>B272</f>
        <v>TT</v>
      </c>
      <c r="F271" s="11" t="str">
        <f>B272</f>
        <v>TT</v>
      </c>
      <c r="G271" s="11" t="str">
        <f>B272</f>
        <v>TT</v>
      </c>
      <c r="H271" s="11" t="str">
        <f t="shared" si="20"/>
        <v>ST</v>
      </c>
    </row>
    <row r="272" spans="1:8" ht="12.75" customHeight="1">
      <c r="A272" s="14"/>
      <c r="B272" s="22" t="s">
        <v>263</v>
      </c>
      <c r="C272" s="12"/>
      <c r="D272" s="12"/>
      <c r="E272" s="12"/>
      <c r="F272" s="12"/>
      <c r="G272" s="12"/>
      <c r="H272" s="12"/>
    </row>
    <row r="273" spans="1:8" ht="12.75" customHeight="1">
      <c r="A273" s="14"/>
      <c r="B273" s="14"/>
      <c r="C273" s="14"/>
      <c r="D273" s="14"/>
      <c r="E273" s="14"/>
      <c r="F273" s="14"/>
      <c r="G273" s="14"/>
      <c r="H273" s="14"/>
    </row>
    <row r="274" spans="1:8" ht="12.75" customHeight="1" thickBot="1">
      <c r="A274" s="14"/>
      <c r="B274" s="14"/>
      <c r="C274" s="14"/>
      <c r="D274" s="14"/>
      <c r="E274" s="14"/>
      <c r="F274" s="14"/>
      <c r="G274" s="14"/>
      <c r="H274" s="14"/>
    </row>
    <row r="275" spans="1:8" ht="12.75" customHeight="1" thickBot="1">
      <c r="A275" s="17" t="s">
        <v>386</v>
      </c>
      <c r="B275" s="18" t="s">
        <v>328</v>
      </c>
      <c r="C275" s="19" t="s">
        <v>329</v>
      </c>
      <c r="D275" s="20"/>
      <c r="E275" s="20"/>
      <c r="F275" s="20"/>
      <c r="G275" s="20"/>
      <c r="H275" s="21"/>
    </row>
    <row r="276" spans="1:8" ht="12.75" customHeight="1">
      <c r="A276" s="14"/>
      <c r="B276" s="14" t="s">
        <v>330</v>
      </c>
      <c r="C276" s="14" t="str">
        <f>B278</f>
        <v>MT</v>
      </c>
      <c r="D276" s="14" t="str">
        <f>B279</f>
        <v>PT</v>
      </c>
      <c r="E276" s="14" t="str">
        <f>B280</f>
        <v>ET</v>
      </c>
      <c r="F276" s="14" t="str">
        <f>B281</f>
        <v>ST</v>
      </c>
      <c r="G276" s="14" t="str">
        <f>B282</f>
        <v>TT</v>
      </c>
      <c r="H276" s="14" t="str">
        <f>B283</f>
        <v>LT</v>
      </c>
    </row>
    <row r="277" spans="1:8" ht="12.75" customHeight="1">
      <c r="A277" s="14" t="s">
        <v>258</v>
      </c>
      <c r="B277" s="12" t="s">
        <v>334</v>
      </c>
      <c r="C277" s="12" t="str">
        <f>B277&amp;"_"&amp;B278</f>
        <v>UT3_超音波探傷試験_レベル３_RT_MT</v>
      </c>
      <c r="D277" s="12" t="str">
        <f>B277&amp;"_"&amp;B279</f>
        <v>UT3_超音波探傷試験_レベル３_RT_PT</v>
      </c>
      <c r="E277" s="12" t="str">
        <f>B277&amp;"_"&amp;B280</f>
        <v>UT3_超音波探傷試験_レベル３_RT_ET</v>
      </c>
      <c r="F277" s="12" t="str">
        <f>B277&amp;"_"&amp;B281</f>
        <v>UT3_超音波探傷試験_レベル３_RT_ST</v>
      </c>
      <c r="G277" s="12" t="str">
        <f>B277&amp;"_"&amp;B282</f>
        <v>UT3_超音波探傷試験_レベル３_RT_TT</v>
      </c>
      <c r="H277" s="12" t="str">
        <f>B277&amp;"_"&amp;B283</f>
        <v>UT3_超音波探傷試験_レベル３_RT_LT</v>
      </c>
    </row>
    <row r="278" spans="1:8" ht="12.75" customHeight="1">
      <c r="A278" s="14"/>
      <c r="B278" s="22" t="s">
        <v>259</v>
      </c>
      <c r="C278" s="11" t="str">
        <f>B279</f>
        <v>PT</v>
      </c>
      <c r="D278" s="11" t="str">
        <f>B278</f>
        <v>MT</v>
      </c>
      <c r="E278" s="11" t="str">
        <f>B278</f>
        <v>MT</v>
      </c>
      <c r="F278" s="11" t="str">
        <f>B278</f>
        <v>MT</v>
      </c>
      <c r="G278" s="11" t="str">
        <f>B278</f>
        <v>MT</v>
      </c>
      <c r="H278" s="11" t="str">
        <f>B278</f>
        <v>MT</v>
      </c>
    </row>
    <row r="279" spans="1:8" ht="12.75" customHeight="1">
      <c r="A279" s="14"/>
      <c r="B279" s="22" t="s">
        <v>260</v>
      </c>
      <c r="C279" s="11" t="str">
        <f t="shared" ref="C279:C282" si="21">B280</f>
        <v>ET</v>
      </c>
      <c r="D279" s="11" t="str">
        <f>B280</f>
        <v>ET</v>
      </c>
      <c r="E279" s="11" t="str">
        <f>B279</f>
        <v>PT</v>
      </c>
      <c r="F279" s="11" t="str">
        <f>B279</f>
        <v>PT</v>
      </c>
      <c r="G279" s="11" t="str">
        <f>B279</f>
        <v>PT</v>
      </c>
      <c r="H279" s="11" t="str">
        <f t="shared" ref="H279:H282" si="22">B279</f>
        <v>PT</v>
      </c>
    </row>
    <row r="280" spans="1:8" ht="12.75" customHeight="1">
      <c r="A280" s="14"/>
      <c r="B280" s="22" t="s">
        <v>261</v>
      </c>
      <c r="C280" s="11" t="str">
        <f t="shared" si="21"/>
        <v>ST</v>
      </c>
      <c r="D280" s="11" t="str">
        <f>B281</f>
        <v>ST</v>
      </c>
      <c r="E280" s="11" t="str">
        <f>B281</f>
        <v>ST</v>
      </c>
      <c r="F280" s="11" t="str">
        <f>B280</f>
        <v>ET</v>
      </c>
      <c r="G280" s="11" t="str">
        <f>B280</f>
        <v>ET</v>
      </c>
      <c r="H280" s="11" t="str">
        <f t="shared" si="22"/>
        <v>ET</v>
      </c>
    </row>
    <row r="281" spans="1:8" ht="12.75" customHeight="1">
      <c r="A281" s="14"/>
      <c r="B281" s="22" t="s">
        <v>262</v>
      </c>
      <c r="C281" s="11" t="str">
        <f t="shared" si="21"/>
        <v>TT</v>
      </c>
      <c r="D281" s="11" t="str">
        <f>B282</f>
        <v>TT</v>
      </c>
      <c r="E281" s="11" t="str">
        <f>B282</f>
        <v>TT</v>
      </c>
      <c r="F281" s="11" t="str">
        <f>B282</f>
        <v>TT</v>
      </c>
      <c r="G281" s="11" t="str">
        <f>B281</f>
        <v>ST</v>
      </c>
      <c r="H281" s="11" t="str">
        <f t="shared" si="22"/>
        <v>ST</v>
      </c>
    </row>
    <row r="282" spans="1:8" ht="12.75" customHeight="1">
      <c r="A282" s="14"/>
      <c r="B282" s="22" t="s">
        <v>263</v>
      </c>
      <c r="C282" s="11" t="str">
        <f t="shared" si="21"/>
        <v>LT</v>
      </c>
      <c r="D282" s="11" t="str">
        <f>B283</f>
        <v>LT</v>
      </c>
      <c r="E282" s="11" t="str">
        <f>B283</f>
        <v>LT</v>
      </c>
      <c r="F282" s="11" t="str">
        <f>B283</f>
        <v>LT</v>
      </c>
      <c r="G282" s="11" t="str">
        <f>B283</f>
        <v>LT</v>
      </c>
      <c r="H282" s="11" t="str">
        <f t="shared" si="22"/>
        <v>TT</v>
      </c>
    </row>
    <row r="283" spans="1:8" ht="12.75" customHeight="1">
      <c r="A283" s="14"/>
      <c r="B283" s="22" t="s">
        <v>264</v>
      </c>
      <c r="C283" s="12"/>
      <c r="D283" s="12"/>
      <c r="E283" s="12"/>
      <c r="F283" s="12"/>
      <c r="G283" s="12"/>
      <c r="H283" s="12"/>
    </row>
    <row r="284" spans="1:8" ht="12.75" customHeight="1">
      <c r="A284" s="14"/>
      <c r="B284" s="14"/>
      <c r="C284" s="14"/>
      <c r="D284" s="14"/>
      <c r="E284" s="14"/>
      <c r="F284" s="14"/>
      <c r="G284" s="14"/>
      <c r="H284" s="14"/>
    </row>
    <row r="285" spans="1:8" ht="12.75" customHeight="1">
      <c r="A285" s="14"/>
      <c r="B285" s="14" t="s">
        <v>330</v>
      </c>
      <c r="C285" s="14" t="str">
        <f>B287</f>
        <v>RT</v>
      </c>
      <c r="D285" s="14" t="str">
        <f>B288</f>
        <v>PT</v>
      </c>
      <c r="E285" s="14" t="str">
        <f>B289</f>
        <v>ET</v>
      </c>
      <c r="F285" s="14" t="str">
        <f>B290</f>
        <v>ST</v>
      </c>
      <c r="G285" s="14" t="str">
        <f>B291</f>
        <v>TT</v>
      </c>
      <c r="H285" s="14" t="str">
        <f>B292</f>
        <v>LT</v>
      </c>
    </row>
    <row r="286" spans="1:8" ht="12.75" customHeight="1">
      <c r="A286" s="14" t="s">
        <v>259</v>
      </c>
      <c r="B286" s="12" t="s">
        <v>335</v>
      </c>
      <c r="C286" s="12" t="str">
        <f>B286&amp;"_"&amp;B287</f>
        <v>UT3_超音波探傷試験_レベル３_MT_RT</v>
      </c>
      <c r="D286" s="12" t="str">
        <f>B286&amp;"_"&amp;B288</f>
        <v>UT3_超音波探傷試験_レベル３_MT_PT</v>
      </c>
      <c r="E286" s="12" t="str">
        <f>B286&amp;"_"&amp;B289</f>
        <v>UT3_超音波探傷試験_レベル３_MT_ET</v>
      </c>
      <c r="F286" s="12" t="str">
        <f>B286&amp;"_"&amp;B290</f>
        <v>UT3_超音波探傷試験_レベル３_MT_ST</v>
      </c>
      <c r="G286" s="12" t="str">
        <f>B286&amp;"_"&amp;B291</f>
        <v>UT3_超音波探傷試験_レベル３_MT_TT</v>
      </c>
      <c r="H286" s="12" t="str">
        <f>B286&amp;"_"&amp;B292</f>
        <v>UT3_超音波探傷試験_レベル３_MT_LT</v>
      </c>
    </row>
    <row r="287" spans="1:8" ht="12.75" customHeight="1">
      <c r="A287" s="14"/>
      <c r="B287" s="22" t="s">
        <v>265</v>
      </c>
      <c r="C287" s="11" t="str">
        <f>B288</f>
        <v>PT</v>
      </c>
      <c r="D287" s="11" t="str">
        <f>B287</f>
        <v>RT</v>
      </c>
      <c r="E287" s="11" t="str">
        <f>B287</f>
        <v>RT</v>
      </c>
      <c r="F287" s="11" t="str">
        <f>B287</f>
        <v>RT</v>
      </c>
      <c r="G287" s="11" t="str">
        <f>B287</f>
        <v>RT</v>
      </c>
      <c r="H287" s="11" t="str">
        <f>B287</f>
        <v>RT</v>
      </c>
    </row>
    <row r="288" spans="1:8" ht="12.75" customHeight="1">
      <c r="A288" s="14"/>
      <c r="B288" s="22" t="s">
        <v>260</v>
      </c>
      <c r="C288" s="11" t="str">
        <f t="shared" ref="C288:C291" si="23">B289</f>
        <v>ET</v>
      </c>
      <c r="D288" s="11" t="str">
        <f>B289</f>
        <v>ET</v>
      </c>
      <c r="E288" s="11" t="str">
        <f>B288</f>
        <v>PT</v>
      </c>
      <c r="F288" s="11" t="str">
        <f>B288</f>
        <v>PT</v>
      </c>
      <c r="G288" s="11" t="str">
        <f>B288</f>
        <v>PT</v>
      </c>
      <c r="H288" s="11" t="str">
        <f t="shared" ref="H288:H291" si="24">B288</f>
        <v>PT</v>
      </c>
    </row>
    <row r="289" spans="1:8" ht="12.75" customHeight="1">
      <c r="A289" s="14"/>
      <c r="B289" s="22" t="s">
        <v>261</v>
      </c>
      <c r="C289" s="11" t="str">
        <f t="shared" si="23"/>
        <v>ST</v>
      </c>
      <c r="D289" s="11" t="str">
        <f>B290</f>
        <v>ST</v>
      </c>
      <c r="E289" s="11" t="str">
        <f>B290</f>
        <v>ST</v>
      </c>
      <c r="F289" s="11" t="str">
        <f>B289</f>
        <v>ET</v>
      </c>
      <c r="G289" s="11" t="str">
        <f>B289</f>
        <v>ET</v>
      </c>
      <c r="H289" s="11" t="str">
        <f t="shared" si="24"/>
        <v>ET</v>
      </c>
    </row>
    <row r="290" spans="1:8" ht="12.75" customHeight="1">
      <c r="A290" s="14"/>
      <c r="B290" s="22" t="s">
        <v>262</v>
      </c>
      <c r="C290" s="11" t="str">
        <f t="shared" si="23"/>
        <v>TT</v>
      </c>
      <c r="D290" s="11" t="str">
        <f>B291</f>
        <v>TT</v>
      </c>
      <c r="E290" s="11" t="str">
        <f>B291</f>
        <v>TT</v>
      </c>
      <c r="F290" s="11" t="str">
        <f>B291</f>
        <v>TT</v>
      </c>
      <c r="G290" s="11" t="str">
        <f>B290</f>
        <v>ST</v>
      </c>
      <c r="H290" s="11" t="str">
        <f t="shared" si="24"/>
        <v>ST</v>
      </c>
    </row>
    <row r="291" spans="1:8" ht="12.75" customHeight="1">
      <c r="A291" s="14"/>
      <c r="B291" s="22" t="s">
        <v>263</v>
      </c>
      <c r="C291" s="11" t="str">
        <f t="shared" si="23"/>
        <v>LT</v>
      </c>
      <c r="D291" s="11" t="str">
        <f>B292</f>
        <v>LT</v>
      </c>
      <c r="E291" s="11" t="str">
        <f>B292</f>
        <v>LT</v>
      </c>
      <c r="F291" s="11" t="str">
        <f>B292</f>
        <v>LT</v>
      </c>
      <c r="G291" s="11" t="str">
        <f>B292</f>
        <v>LT</v>
      </c>
      <c r="H291" s="11" t="str">
        <f t="shared" si="24"/>
        <v>TT</v>
      </c>
    </row>
    <row r="292" spans="1:8" ht="12.75" customHeight="1">
      <c r="A292" s="14"/>
      <c r="B292" s="22" t="s">
        <v>264</v>
      </c>
      <c r="C292" s="12"/>
      <c r="D292" s="12"/>
      <c r="E292" s="12"/>
      <c r="F292" s="12"/>
      <c r="G292" s="12"/>
      <c r="H292" s="12"/>
    </row>
    <row r="293" spans="1:8" ht="12.75" customHeight="1">
      <c r="A293" s="14"/>
      <c r="B293" s="14"/>
      <c r="C293" s="14"/>
      <c r="D293" s="14"/>
      <c r="E293" s="14"/>
      <c r="F293" s="14"/>
      <c r="G293" s="14"/>
      <c r="H293" s="14"/>
    </row>
    <row r="294" spans="1:8" ht="12.75" customHeight="1">
      <c r="A294" s="14"/>
      <c r="B294" s="14" t="s">
        <v>330</v>
      </c>
      <c r="C294" s="14" t="str">
        <f>B296</f>
        <v>RT</v>
      </c>
      <c r="D294" s="14" t="str">
        <f>B297</f>
        <v>MT</v>
      </c>
      <c r="E294" s="14" t="str">
        <f>B298</f>
        <v>ET</v>
      </c>
      <c r="F294" s="14" t="str">
        <f>B299</f>
        <v>ST</v>
      </c>
      <c r="G294" s="14" t="str">
        <f>B300</f>
        <v>TT</v>
      </c>
      <c r="H294" s="14" t="str">
        <f>B301</f>
        <v>LT</v>
      </c>
    </row>
    <row r="295" spans="1:8" ht="12.75" customHeight="1">
      <c r="A295" s="14" t="s">
        <v>260</v>
      </c>
      <c r="B295" s="12" t="s">
        <v>336</v>
      </c>
      <c r="C295" s="12" t="str">
        <f>B295&amp;"_"&amp;B296</f>
        <v>UT3_超音波探傷試験_レベル３_PT_RT</v>
      </c>
      <c r="D295" s="12" t="str">
        <f>B295&amp;"_"&amp;B297</f>
        <v>UT3_超音波探傷試験_レベル３_PT_MT</v>
      </c>
      <c r="E295" s="12" t="str">
        <f>B295&amp;"_"&amp;B298</f>
        <v>UT3_超音波探傷試験_レベル３_PT_ET</v>
      </c>
      <c r="F295" s="12" t="str">
        <f>B295&amp;"_"&amp;B299</f>
        <v>UT3_超音波探傷試験_レベル３_PT_ST</v>
      </c>
      <c r="G295" s="12" t="str">
        <f>B295&amp;"_"&amp;B300</f>
        <v>UT3_超音波探傷試験_レベル３_PT_TT</v>
      </c>
      <c r="H295" s="12" t="str">
        <f>B295&amp;"_"&amp;B301</f>
        <v>UT3_超音波探傷試験_レベル３_PT_LT</v>
      </c>
    </row>
    <row r="296" spans="1:8" ht="12.75" customHeight="1">
      <c r="A296" s="14"/>
      <c r="B296" s="22" t="s">
        <v>265</v>
      </c>
      <c r="C296" s="11" t="str">
        <f>B297</f>
        <v>MT</v>
      </c>
      <c r="D296" s="11" t="str">
        <f>B296</f>
        <v>RT</v>
      </c>
      <c r="E296" s="11" t="str">
        <f>B296</f>
        <v>RT</v>
      </c>
      <c r="F296" s="11" t="str">
        <f>B296</f>
        <v>RT</v>
      </c>
      <c r="G296" s="11" t="str">
        <f>B296</f>
        <v>RT</v>
      </c>
      <c r="H296" s="11" t="str">
        <f>B296</f>
        <v>RT</v>
      </c>
    </row>
    <row r="297" spans="1:8" ht="12.75" customHeight="1">
      <c r="A297" s="14"/>
      <c r="B297" s="22" t="s">
        <v>259</v>
      </c>
      <c r="C297" s="11" t="str">
        <f t="shared" ref="C297:C300" si="25">B298</f>
        <v>ET</v>
      </c>
      <c r="D297" s="11" t="str">
        <f>B298</f>
        <v>ET</v>
      </c>
      <c r="E297" s="11" t="str">
        <f>B297</f>
        <v>MT</v>
      </c>
      <c r="F297" s="11" t="str">
        <f>B297</f>
        <v>MT</v>
      </c>
      <c r="G297" s="11" t="str">
        <f>B297</f>
        <v>MT</v>
      </c>
      <c r="H297" s="11" t="str">
        <f t="shared" ref="H297:H300" si="26">B297</f>
        <v>MT</v>
      </c>
    </row>
    <row r="298" spans="1:8" ht="12.75" customHeight="1">
      <c r="A298" s="14"/>
      <c r="B298" s="22" t="s">
        <v>261</v>
      </c>
      <c r="C298" s="11" t="str">
        <f t="shared" si="25"/>
        <v>ST</v>
      </c>
      <c r="D298" s="11" t="str">
        <f>B299</f>
        <v>ST</v>
      </c>
      <c r="E298" s="11" t="str">
        <f>B299</f>
        <v>ST</v>
      </c>
      <c r="F298" s="11" t="str">
        <f>B298</f>
        <v>ET</v>
      </c>
      <c r="G298" s="11" t="str">
        <f>B298</f>
        <v>ET</v>
      </c>
      <c r="H298" s="11" t="str">
        <f t="shared" si="26"/>
        <v>ET</v>
      </c>
    </row>
    <row r="299" spans="1:8" ht="12.75" customHeight="1">
      <c r="A299" s="14"/>
      <c r="B299" s="22" t="s">
        <v>262</v>
      </c>
      <c r="C299" s="11" t="str">
        <f t="shared" si="25"/>
        <v>TT</v>
      </c>
      <c r="D299" s="11" t="str">
        <f>B300</f>
        <v>TT</v>
      </c>
      <c r="E299" s="11" t="str">
        <f>B300</f>
        <v>TT</v>
      </c>
      <c r="F299" s="11" t="str">
        <f>B300</f>
        <v>TT</v>
      </c>
      <c r="G299" s="11" t="str">
        <f>B299</f>
        <v>ST</v>
      </c>
      <c r="H299" s="11" t="str">
        <f t="shared" si="26"/>
        <v>ST</v>
      </c>
    </row>
    <row r="300" spans="1:8" ht="12.75" customHeight="1">
      <c r="A300" s="14"/>
      <c r="B300" s="22" t="s">
        <v>263</v>
      </c>
      <c r="C300" s="11" t="str">
        <f t="shared" si="25"/>
        <v>LT</v>
      </c>
      <c r="D300" s="11" t="str">
        <f>B301</f>
        <v>LT</v>
      </c>
      <c r="E300" s="11" t="str">
        <f>B301</f>
        <v>LT</v>
      </c>
      <c r="F300" s="11" t="str">
        <f>B301</f>
        <v>LT</v>
      </c>
      <c r="G300" s="11" t="str">
        <f>B301</f>
        <v>LT</v>
      </c>
      <c r="H300" s="11" t="str">
        <f t="shared" si="26"/>
        <v>TT</v>
      </c>
    </row>
    <row r="301" spans="1:8" ht="12.75" customHeight="1">
      <c r="A301" s="14"/>
      <c r="B301" s="22" t="s">
        <v>264</v>
      </c>
      <c r="C301" s="12"/>
      <c r="D301" s="12"/>
      <c r="E301" s="12"/>
      <c r="F301" s="12"/>
      <c r="G301" s="12"/>
      <c r="H301" s="12"/>
    </row>
    <row r="302" spans="1:8" ht="12.75" customHeight="1">
      <c r="A302" s="14"/>
      <c r="B302" s="14"/>
      <c r="C302" s="14"/>
      <c r="D302" s="14"/>
      <c r="E302" s="14"/>
      <c r="F302" s="14"/>
      <c r="G302" s="14"/>
      <c r="H302" s="14"/>
    </row>
    <row r="303" spans="1:8" ht="12.75" customHeight="1">
      <c r="A303" s="14"/>
      <c r="B303" s="14" t="s">
        <v>330</v>
      </c>
      <c r="C303" s="23" t="str">
        <f>B305</f>
        <v>RT</v>
      </c>
      <c r="D303" s="23" t="str">
        <f>B306</f>
        <v>MT</v>
      </c>
      <c r="E303" s="23" t="str">
        <f>B307</f>
        <v>PT</v>
      </c>
      <c r="F303" s="23" t="str">
        <f>B308</f>
        <v>ST</v>
      </c>
      <c r="G303" s="23" t="str">
        <f>B309</f>
        <v>TT</v>
      </c>
      <c r="H303" s="23" t="str">
        <f>B310</f>
        <v>LT</v>
      </c>
    </row>
    <row r="304" spans="1:8" ht="12.75" customHeight="1">
      <c r="A304" s="14" t="s">
        <v>261</v>
      </c>
      <c r="B304" s="12" t="s">
        <v>337</v>
      </c>
      <c r="C304" s="12" t="str">
        <f>B304&amp;"_"&amp;B305</f>
        <v>UT3_超音波探傷試験_レベル３_ET_RT</v>
      </c>
      <c r="D304" s="12" t="str">
        <f>B304&amp;"_"&amp;B306</f>
        <v>UT3_超音波探傷試験_レベル３_ET_MT</v>
      </c>
      <c r="E304" s="12" t="str">
        <f>B304&amp;"_"&amp;B307</f>
        <v>UT3_超音波探傷試験_レベル３_ET_PT</v>
      </c>
      <c r="F304" s="12" t="str">
        <f>B304&amp;"_"&amp;B308</f>
        <v>UT3_超音波探傷試験_レベル３_ET_ST</v>
      </c>
      <c r="G304" s="12" t="str">
        <f>B304&amp;"_"&amp;B309</f>
        <v>UT3_超音波探傷試験_レベル３_ET_TT</v>
      </c>
      <c r="H304" s="12" t="str">
        <f>B304&amp;"_"&amp;B310</f>
        <v>UT3_超音波探傷試験_レベル３_ET_LT</v>
      </c>
    </row>
    <row r="305" spans="1:8" ht="12.75" customHeight="1">
      <c r="A305" s="14"/>
      <c r="B305" s="22" t="s">
        <v>265</v>
      </c>
      <c r="C305" s="11" t="str">
        <f>B306</f>
        <v>MT</v>
      </c>
      <c r="D305" s="11" t="str">
        <f>B305</f>
        <v>RT</v>
      </c>
      <c r="E305" s="11" t="str">
        <f>B305</f>
        <v>RT</v>
      </c>
      <c r="F305" s="11" t="str">
        <f>B305</f>
        <v>RT</v>
      </c>
      <c r="G305" s="11" t="str">
        <f>B305</f>
        <v>RT</v>
      </c>
      <c r="H305" s="11" t="str">
        <f>B305</f>
        <v>RT</v>
      </c>
    </row>
    <row r="306" spans="1:8" ht="12.75" customHeight="1">
      <c r="A306" s="14"/>
      <c r="B306" s="22" t="s">
        <v>259</v>
      </c>
      <c r="C306" s="11" t="str">
        <f t="shared" ref="C306:C309" si="27">B307</f>
        <v>PT</v>
      </c>
      <c r="D306" s="11" t="str">
        <f>B307</f>
        <v>PT</v>
      </c>
      <c r="E306" s="11" t="str">
        <f>B306</f>
        <v>MT</v>
      </c>
      <c r="F306" s="11" t="str">
        <f>B306</f>
        <v>MT</v>
      </c>
      <c r="G306" s="11" t="str">
        <f>B306</f>
        <v>MT</v>
      </c>
      <c r="H306" s="11" t="str">
        <f t="shared" ref="H306:H309" si="28">B306</f>
        <v>MT</v>
      </c>
    </row>
    <row r="307" spans="1:8" ht="12.75" customHeight="1">
      <c r="A307" s="14"/>
      <c r="B307" s="22" t="s">
        <v>260</v>
      </c>
      <c r="C307" s="11" t="str">
        <f t="shared" si="27"/>
        <v>ST</v>
      </c>
      <c r="D307" s="11" t="str">
        <f>B308</f>
        <v>ST</v>
      </c>
      <c r="E307" s="11" t="str">
        <f>B308</f>
        <v>ST</v>
      </c>
      <c r="F307" s="11" t="str">
        <f>B307</f>
        <v>PT</v>
      </c>
      <c r="G307" s="11" t="str">
        <f>B307</f>
        <v>PT</v>
      </c>
      <c r="H307" s="11" t="str">
        <f t="shared" si="28"/>
        <v>PT</v>
      </c>
    </row>
    <row r="308" spans="1:8" ht="12.75" customHeight="1">
      <c r="A308" s="14"/>
      <c r="B308" s="22" t="s">
        <v>262</v>
      </c>
      <c r="C308" s="11" t="str">
        <f t="shared" si="27"/>
        <v>TT</v>
      </c>
      <c r="D308" s="11" t="str">
        <f>B309</f>
        <v>TT</v>
      </c>
      <c r="E308" s="11" t="str">
        <f>B309</f>
        <v>TT</v>
      </c>
      <c r="F308" s="11" t="str">
        <f>B309</f>
        <v>TT</v>
      </c>
      <c r="G308" s="11" t="str">
        <f>B308</f>
        <v>ST</v>
      </c>
      <c r="H308" s="11" t="str">
        <f t="shared" si="28"/>
        <v>ST</v>
      </c>
    </row>
    <row r="309" spans="1:8" ht="12.75" customHeight="1">
      <c r="A309" s="14"/>
      <c r="B309" s="22" t="s">
        <v>263</v>
      </c>
      <c r="C309" s="11" t="str">
        <f t="shared" si="27"/>
        <v>LT</v>
      </c>
      <c r="D309" s="11" t="str">
        <f>B310</f>
        <v>LT</v>
      </c>
      <c r="E309" s="11" t="str">
        <f>B310</f>
        <v>LT</v>
      </c>
      <c r="F309" s="11" t="str">
        <f>B310</f>
        <v>LT</v>
      </c>
      <c r="G309" s="11" t="str">
        <f>B310</f>
        <v>LT</v>
      </c>
      <c r="H309" s="11" t="str">
        <f t="shared" si="28"/>
        <v>TT</v>
      </c>
    </row>
    <row r="310" spans="1:8" ht="12.75" customHeight="1">
      <c r="A310" s="14"/>
      <c r="B310" s="22" t="s">
        <v>264</v>
      </c>
      <c r="C310" s="12"/>
      <c r="D310" s="12"/>
      <c r="E310" s="12"/>
      <c r="F310" s="12"/>
      <c r="G310" s="12"/>
      <c r="H310" s="12"/>
    </row>
    <row r="311" spans="1:8" ht="12.75" customHeight="1">
      <c r="A311" s="14"/>
      <c r="B311" s="14"/>
      <c r="C311" s="14"/>
      <c r="D311" s="14"/>
      <c r="E311" s="14"/>
      <c r="F311" s="14"/>
      <c r="G311" s="14"/>
      <c r="H311" s="14"/>
    </row>
    <row r="312" spans="1:8" ht="12.75" customHeight="1">
      <c r="A312" s="14"/>
      <c r="B312" s="14" t="s">
        <v>330</v>
      </c>
      <c r="C312" s="23" t="str">
        <f>B314</f>
        <v>RT</v>
      </c>
      <c r="D312" s="23" t="str">
        <f>B315</f>
        <v>MT</v>
      </c>
      <c r="E312" s="23" t="str">
        <f>B316</f>
        <v>PT</v>
      </c>
      <c r="F312" s="23" t="str">
        <f>B317</f>
        <v>ET</v>
      </c>
      <c r="G312" s="23" t="str">
        <f>B318</f>
        <v>TT</v>
      </c>
      <c r="H312" s="23" t="str">
        <f>B319</f>
        <v>LT</v>
      </c>
    </row>
    <row r="313" spans="1:8" ht="12.75" customHeight="1">
      <c r="A313" s="14" t="s">
        <v>262</v>
      </c>
      <c r="B313" s="12" t="s">
        <v>338</v>
      </c>
      <c r="C313" s="12" t="str">
        <f>B313&amp;"_"&amp;B314</f>
        <v>UT3_超音波探傷試験_レベル３_ST_RT</v>
      </c>
      <c r="D313" s="12" t="str">
        <f>B313&amp;"_"&amp;B315</f>
        <v>UT3_超音波探傷試験_レベル３_ST_MT</v>
      </c>
      <c r="E313" s="12" t="str">
        <f>B313&amp;"_"&amp;B316</f>
        <v>UT3_超音波探傷試験_レベル３_ST_PT</v>
      </c>
      <c r="F313" s="12" t="str">
        <f>B313&amp;"_"&amp;B317</f>
        <v>UT3_超音波探傷試験_レベル３_ST_ET</v>
      </c>
      <c r="G313" s="12" t="str">
        <f>B313&amp;"_"&amp;B318</f>
        <v>UT3_超音波探傷試験_レベル３_ST_TT</v>
      </c>
      <c r="H313" s="12" t="str">
        <f>B313&amp;"_"&amp;B319</f>
        <v>UT3_超音波探傷試験_レベル３_ST_LT</v>
      </c>
    </row>
    <row r="314" spans="1:8" ht="12.75" customHeight="1">
      <c r="A314" s="14"/>
      <c r="B314" s="22" t="s">
        <v>265</v>
      </c>
      <c r="C314" s="11" t="str">
        <f>B315</f>
        <v>MT</v>
      </c>
      <c r="D314" s="11" t="str">
        <f>B314</f>
        <v>RT</v>
      </c>
      <c r="E314" s="11" t="str">
        <f>B314</f>
        <v>RT</v>
      </c>
      <c r="F314" s="11" t="str">
        <f>B314</f>
        <v>RT</v>
      </c>
      <c r="G314" s="11" t="str">
        <f>B314</f>
        <v>RT</v>
      </c>
      <c r="H314" s="11" t="str">
        <f>B314</f>
        <v>RT</v>
      </c>
    </row>
    <row r="315" spans="1:8" ht="12.75" customHeight="1">
      <c r="A315" s="14"/>
      <c r="B315" s="22" t="s">
        <v>259</v>
      </c>
      <c r="C315" s="11" t="str">
        <f t="shared" ref="C315:C318" si="29">B316</f>
        <v>PT</v>
      </c>
      <c r="D315" s="11" t="str">
        <f>B316</f>
        <v>PT</v>
      </c>
      <c r="E315" s="11" t="str">
        <f>B315</f>
        <v>MT</v>
      </c>
      <c r="F315" s="11" t="str">
        <f>B315</f>
        <v>MT</v>
      </c>
      <c r="G315" s="11" t="str">
        <f>B315</f>
        <v>MT</v>
      </c>
      <c r="H315" s="11" t="str">
        <f t="shared" ref="H315:H318" si="30">B315</f>
        <v>MT</v>
      </c>
    </row>
    <row r="316" spans="1:8" ht="12.75" customHeight="1">
      <c r="A316" s="14"/>
      <c r="B316" s="22" t="s">
        <v>260</v>
      </c>
      <c r="C316" s="11" t="str">
        <f t="shared" si="29"/>
        <v>ET</v>
      </c>
      <c r="D316" s="11" t="str">
        <f>B317</f>
        <v>ET</v>
      </c>
      <c r="E316" s="11" t="str">
        <f>B317</f>
        <v>ET</v>
      </c>
      <c r="F316" s="11" t="str">
        <f>B316</f>
        <v>PT</v>
      </c>
      <c r="G316" s="11" t="str">
        <f>B316</f>
        <v>PT</v>
      </c>
      <c r="H316" s="11" t="str">
        <f t="shared" si="30"/>
        <v>PT</v>
      </c>
    </row>
    <row r="317" spans="1:8" ht="12.75" customHeight="1">
      <c r="A317" s="14"/>
      <c r="B317" s="22" t="s">
        <v>261</v>
      </c>
      <c r="C317" s="11" t="str">
        <f t="shared" si="29"/>
        <v>TT</v>
      </c>
      <c r="D317" s="11" t="str">
        <f>B318</f>
        <v>TT</v>
      </c>
      <c r="E317" s="11" t="str">
        <f>B318</f>
        <v>TT</v>
      </c>
      <c r="F317" s="11" t="str">
        <f>B318</f>
        <v>TT</v>
      </c>
      <c r="G317" s="11" t="str">
        <f>B317</f>
        <v>ET</v>
      </c>
      <c r="H317" s="11" t="str">
        <f t="shared" si="30"/>
        <v>ET</v>
      </c>
    </row>
    <row r="318" spans="1:8" ht="12.75" customHeight="1">
      <c r="A318" s="14"/>
      <c r="B318" s="22" t="s">
        <v>263</v>
      </c>
      <c r="C318" s="11" t="str">
        <f t="shared" si="29"/>
        <v>LT</v>
      </c>
      <c r="D318" s="11" t="str">
        <f>B319</f>
        <v>LT</v>
      </c>
      <c r="E318" s="11" t="str">
        <f>B319</f>
        <v>LT</v>
      </c>
      <c r="F318" s="11" t="str">
        <f>B319</f>
        <v>LT</v>
      </c>
      <c r="G318" s="11" t="str">
        <f>B319</f>
        <v>LT</v>
      </c>
      <c r="H318" s="11" t="str">
        <f t="shared" si="30"/>
        <v>TT</v>
      </c>
    </row>
    <row r="319" spans="1:8" ht="12.75" customHeight="1">
      <c r="A319" s="14"/>
      <c r="B319" s="22" t="s">
        <v>264</v>
      </c>
      <c r="C319" s="12"/>
      <c r="D319" s="12"/>
      <c r="E319" s="12"/>
      <c r="F319" s="12"/>
      <c r="G319" s="12"/>
      <c r="H319" s="12"/>
    </row>
    <row r="320" spans="1:8" ht="12.75" customHeight="1">
      <c r="A320" s="14"/>
      <c r="B320" s="14"/>
      <c r="C320" s="14"/>
      <c r="D320" s="14"/>
      <c r="E320" s="14"/>
      <c r="F320" s="14"/>
      <c r="G320" s="14"/>
      <c r="H320" s="14"/>
    </row>
    <row r="321" spans="1:8" ht="12.75" customHeight="1">
      <c r="A321" s="14"/>
      <c r="B321" s="14" t="s">
        <v>330</v>
      </c>
      <c r="C321" s="23" t="str">
        <f>B323</f>
        <v>RT</v>
      </c>
      <c r="D321" s="23" t="str">
        <f>B324</f>
        <v>MT</v>
      </c>
      <c r="E321" s="23" t="str">
        <f>B325</f>
        <v>PT</v>
      </c>
      <c r="F321" s="23" t="str">
        <f>B326</f>
        <v>ET</v>
      </c>
      <c r="G321" s="23" t="str">
        <f>B327</f>
        <v>ST</v>
      </c>
      <c r="H321" s="23" t="str">
        <f>B328</f>
        <v>LT</v>
      </c>
    </row>
    <row r="322" spans="1:8" ht="12.75" customHeight="1">
      <c r="A322" s="14" t="s">
        <v>263</v>
      </c>
      <c r="B322" s="12" t="s">
        <v>339</v>
      </c>
      <c r="C322" s="12" t="str">
        <f>B322&amp;"_"&amp;B323</f>
        <v>UT3_超音波探傷試験_レベル３_TT_RT</v>
      </c>
      <c r="D322" s="12" t="str">
        <f>B322&amp;"_"&amp;B324</f>
        <v>UT3_超音波探傷試験_レベル３_TT_MT</v>
      </c>
      <c r="E322" s="12" t="str">
        <f>B322&amp;"_"&amp;B325</f>
        <v>UT3_超音波探傷試験_レベル３_TT_PT</v>
      </c>
      <c r="F322" s="12" t="str">
        <f>B322&amp;"_"&amp;B326</f>
        <v>UT3_超音波探傷試験_レベル３_TT_ET</v>
      </c>
      <c r="G322" s="12" t="str">
        <f>B322&amp;"_"&amp;B327</f>
        <v>UT3_超音波探傷試験_レベル３_TT_ST</v>
      </c>
      <c r="H322" s="12" t="str">
        <f>B322&amp;"_"&amp;B328</f>
        <v>UT3_超音波探傷試験_レベル３_TT_LT</v>
      </c>
    </row>
    <row r="323" spans="1:8" ht="12.75" customHeight="1">
      <c r="A323" s="14"/>
      <c r="B323" s="22" t="s">
        <v>265</v>
      </c>
      <c r="C323" s="11" t="str">
        <f>B324</f>
        <v>MT</v>
      </c>
      <c r="D323" s="11" t="str">
        <f>B323</f>
        <v>RT</v>
      </c>
      <c r="E323" s="11" t="str">
        <f>B323</f>
        <v>RT</v>
      </c>
      <c r="F323" s="11" t="str">
        <f>B323</f>
        <v>RT</v>
      </c>
      <c r="G323" s="11" t="str">
        <f>B323</f>
        <v>RT</v>
      </c>
      <c r="H323" s="11" t="str">
        <f>B323</f>
        <v>RT</v>
      </c>
    </row>
    <row r="324" spans="1:8" ht="12.75" customHeight="1">
      <c r="A324" s="14"/>
      <c r="B324" s="22" t="s">
        <v>259</v>
      </c>
      <c r="C324" s="11" t="str">
        <f t="shared" ref="C324:C327" si="31">B325</f>
        <v>PT</v>
      </c>
      <c r="D324" s="11" t="str">
        <f>B325</f>
        <v>PT</v>
      </c>
      <c r="E324" s="11" t="str">
        <f>B324</f>
        <v>MT</v>
      </c>
      <c r="F324" s="11" t="str">
        <f>B324</f>
        <v>MT</v>
      </c>
      <c r="G324" s="11" t="str">
        <f>B324</f>
        <v>MT</v>
      </c>
      <c r="H324" s="11" t="str">
        <f t="shared" ref="H324:H327" si="32">B324</f>
        <v>MT</v>
      </c>
    </row>
    <row r="325" spans="1:8" ht="12.75" customHeight="1">
      <c r="A325" s="14"/>
      <c r="B325" s="22" t="s">
        <v>260</v>
      </c>
      <c r="C325" s="11" t="str">
        <f t="shared" si="31"/>
        <v>ET</v>
      </c>
      <c r="D325" s="11" t="str">
        <f>B326</f>
        <v>ET</v>
      </c>
      <c r="E325" s="11" t="str">
        <f>B326</f>
        <v>ET</v>
      </c>
      <c r="F325" s="11" t="str">
        <f>B325</f>
        <v>PT</v>
      </c>
      <c r="G325" s="11" t="str">
        <f>B325</f>
        <v>PT</v>
      </c>
      <c r="H325" s="11" t="str">
        <f t="shared" si="32"/>
        <v>PT</v>
      </c>
    </row>
    <row r="326" spans="1:8" ht="12.75" customHeight="1">
      <c r="A326" s="14"/>
      <c r="B326" s="22" t="s">
        <v>261</v>
      </c>
      <c r="C326" s="11" t="str">
        <f t="shared" si="31"/>
        <v>ST</v>
      </c>
      <c r="D326" s="11" t="str">
        <f>B327</f>
        <v>ST</v>
      </c>
      <c r="E326" s="11" t="str">
        <f>B327</f>
        <v>ST</v>
      </c>
      <c r="F326" s="11" t="str">
        <f>B327</f>
        <v>ST</v>
      </c>
      <c r="G326" s="11" t="str">
        <f>B326</f>
        <v>ET</v>
      </c>
      <c r="H326" s="11" t="str">
        <f t="shared" si="32"/>
        <v>ET</v>
      </c>
    </row>
    <row r="327" spans="1:8" ht="12.75" customHeight="1">
      <c r="A327" s="14"/>
      <c r="B327" s="22" t="s">
        <v>262</v>
      </c>
      <c r="C327" s="11" t="str">
        <f t="shared" si="31"/>
        <v>LT</v>
      </c>
      <c r="D327" s="11" t="str">
        <f>B328</f>
        <v>LT</v>
      </c>
      <c r="E327" s="11" t="str">
        <f>B328</f>
        <v>LT</v>
      </c>
      <c r="F327" s="11" t="str">
        <f>B328</f>
        <v>LT</v>
      </c>
      <c r="G327" s="11" t="str">
        <f>B328</f>
        <v>LT</v>
      </c>
      <c r="H327" s="11" t="str">
        <f t="shared" si="32"/>
        <v>ST</v>
      </c>
    </row>
    <row r="328" spans="1:8" ht="12.75" customHeight="1">
      <c r="A328" s="14"/>
      <c r="B328" s="22" t="s">
        <v>264</v>
      </c>
      <c r="C328" s="12"/>
      <c r="D328" s="12"/>
      <c r="E328" s="12"/>
      <c r="F328" s="12"/>
      <c r="G328" s="12"/>
      <c r="H328" s="12"/>
    </row>
    <row r="329" spans="1:8" ht="12.75" customHeight="1">
      <c r="A329" s="14"/>
      <c r="B329" s="14"/>
      <c r="C329" s="14"/>
      <c r="D329" s="14"/>
      <c r="E329" s="14"/>
      <c r="F329" s="14"/>
      <c r="G329" s="14"/>
      <c r="H329" s="14"/>
    </row>
    <row r="330" spans="1:8" ht="12.75" customHeight="1">
      <c r="A330" s="14"/>
      <c r="B330" s="14" t="s">
        <v>330</v>
      </c>
      <c r="C330" s="14" t="str">
        <f>B332</f>
        <v>RT</v>
      </c>
      <c r="D330" s="14" t="str">
        <f>B333</f>
        <v>MT</v>
      </c>
      <c r="E330" s="14" t="str">
        <f>B334</f>
        <v>PT</v>
      </c>
      <c r="F330" s="14" t="str">
        <f>B335</f>
        <v>ET</v>
      </c>
      <c r="G330" s="14" t="str">
        <f>B336</f>
        <v>ST</v>
      </c>
      <c r="H330" s="14" t="str">
        <f>B337</f>
        <v>TT</v>
      </c>
    </row>
    <row r="331" spans="1:8" ht="12.75" customHeight="1">
      <c r="A331" s="14" t="s">
        <v>264</v>
      </c>
      <c r="B331" s="12" t="s">
        <v>340</v>
      </c>
      <c r="C331" s="12" t="str">
        <f>B331&amp;"_"&amp;B332</f>
        <v>UT3_超音波探傷試験_レベル３_LT_RT</v>
      </c>
      <c r="D331" s="12" t="str">
        <f>B331&amp;"_"&amp;B333</f>
        <v>UT3_超音波探傷試験_レベル３_LT_MT</v>
      </c>
      <c r="E331" s="12" t="str">
        <f>B331&amp;"_"&amp;B334</f>
        <v>UT3_超音波探傷試験_レベル３_LT_PT</v>
      </c>
      <c r="F331" s="12" t="str">
        <f>B331&amp;"_"&amp;B335</f>
        <v>UT3_超音波探傷試験_レベル３_LT_ET</v>
      </c>
      <c r="G331" s="12" t="str">
        <f>B331&amp;"_"&amp;B336</f>
        <v>UT3_超音波探傷試験_レベル３_LT_ST</v>
      </c>
      <c r="H331" s="12" t="str">
        <f>B331&amp;"_"&amp;B337</f>
        <v>UT3_超音波探傷試験_レベル３_LT_TT</v>
      </c>
    </row>
    <row r="332" spans="1:8" ht="12.75" customHeight="1">
      <c r="A332" s="14"/>
      <c r="B332" s="22" t="s">
        <v>265</v>
      </c>
      <c r="C332" s="11" t="str">
        <f>B333</f>
        <v>MT</v>
      </c>
      <c r="D332" s="11" t="str">
        <f>B332</f>
        <v>RT</v>
      </c>
      <c r="E332" s="11" t="str">
        <f>B332</f>
        <v>RT</v>
      </c>
      <c r="F332" s="11" t="str">
        <f>B332</f>
        <v>RT</v>
      </c>
      <c r="G332" s="11" t="str">
        <f>B332</f>
        <v>RT</v>
      </c>
      <c r="H332" s="11" t="str">
        <f>B332</f>
        <v>RT</v>
      </c>
    </row>
    <row r="333" spans="1:8" ht="12.75" customHeight="1">
      <c r="A333" s="14"/>
      <c r="B333" s="22" t="s">
        <v>259</v>
      </c>
      <c r="C333" s="11" t="str">
        <f t="shared" ref="C333:C336" si="33">B334</f>
        <v>PT</v>
      </c>
      <c r="D333" s="11" t="str">
        <f>B334</f>
        <v>PT</v>
      </c>
      <c r="E333" s="11" t="str">
        <f>B333</f>
        <v>MT</v>
      </c>
      <c r="F333" s="11" t="str">
        <f>B333</f>
        <v>MT</v>
      </c>
      <c r="G333" s="11" t="str">
        <f>B333</f>
        <v>MT</v>
      </c>
      <c r="H333" s="11" t="str">
        <f t="shared" ref="H333:H336" si="34">B333</f>
        <v>MT</v>
      </c>
    </row>
    <row r="334" spans="1:8" ht="12.75" customHeight="1">
      <c r="A334" s="14"/>
      <c r="B334" s="22" t="s">
        <v>260</v>
      </c>
      <c r="C334" s="11" t="str">
        <f t="shared" si="33"/>
        <v>ET</v>
      </c>
      <c r="D334" s="11" t="str">
        <f>B335</f>
        <v>ET</v>
      </c>
      <c r="E334" s="11" t="str">
        <f>B335</f>
        <v>ET</v>
      </c>
      <c r="F334" s="11" t="str">
        <f>B334</f>
        <v>PT</v>
      </c>
      <c r="G334" s="11" t="str">
        <f>B334</f>
        <v>PT</v>
      </c>
      <c r="H334" s="11" t="str">
        <f t="shared" si="34"/>
        <v>PT</v>
      </c>
    </row>
    <row r="335" spans="1:8" ht="12.75" customHeight="1">
      <c r="A335" s="14"/>
      <c r="B335" s="22" t="s">
        <v>261</v>
      </c>
      <c r="C335" s="11" t="str">
        <f t="shared" si="33"/>
        <v>ST</v>
      </c>
      <c r="D335" s="11" t="str">
        <f>B336</f>
        <v>ST</v>
      </c>
      <c r="E335" s="11" t="str">
        <f>B336</f>
        <v>ST</v>
      </c>
      <c r="F335" s="11" t="str">
        <f>B336</f>
        <v>ST</v>
      </c>
      <c r="G335" s="11" t="str">
        <f>B335</f>
        <v>ET</v>
      </c>
      <c r="H335" s="11" t="str">
        <f t="shared" si="34"/>
        <v>ET</v>
      </c>
    </row>
    <row r="336" spans="1:8" ht="12.75" customHeight="1">
      <c r="A336" s="14"/>
      <c r="B336" s="22" t="s">
        <v>262</v>
      </c>
      <c r="C336" s="11" t="str">
        <f t="shared" si="33"/>
        <v>TT</v>
      </c>
      <c r="D336" s="11" t="str">
        <f>B337</f>
        <v>TT</v>
      </c>
      <c r="E336" s="11" t="str">
        <f>B337</f>
        <v>TT</v>
      </c>
      <c r="F336" s="11" t="str">
        <f>B337</f>
        <v>TT</v>
      </c>
      <c r="G336" s="11" t="str">
        <f>B337</f>
        <v>TT</v>
      </c>
      <c r="H336" s="11" t="str">
        <f t="shared" si="34"/>
        <v>ST</v>
      </c>
    </row>
    <row r="337" spans="1:8" ht="12.75" customHeight="1">
      <c r="A337" s="14"/>
      <c r="B337" s="22" t="s">
        <v>263</v>
      </c>
      <c r="C337" s="12"/>
      <c r="D337" s="12"/>
      <c r="E337" s="12"/>
      <c r="F337" s="12"/>
      <c r="G337" s="12"/>
      <c r="H337" s="12"/>
    </row>
    <row r="338" spans="1:8" ht="12.75" customHeight="1">
      <c r="A338" s="14"/>
      <c r="B338" s="14"/>
      <c r="C338" s="14"/>
      <c r="D338" s="14"/>
      <c r="E338" s="14"/>
      <c r="F338" s="14"/>
      <c r="G338" s="14"/>
      <c r="H338" s="14"/>
    </row>
    <row r="339" spans="1:8" ht="12.75" customHeight="1" thickBot="1">
      <c r="A339" s="14"/>
      <c r="B339" s="14"/>
      <c r="C339" s="14"/>
      <c r="D339" s="14"/>
      <c r="E339" s="14"/>
      <c r="F339" s="14"/>
      <c r="G339" s="14"/>
      <c r="H339" s="14"/>
    </row>
    <row r="340" spans="1:8" ht="12.75" customHeight="1" thickBot="1">
      <c r="A340" s="17" t="s">
        <v>387</v>
      </c>
      <c r="B340" s="18" t="s">
        <v>328</v>
      </c>
      <c r="C340" s="19" t="s">
        <v>329</v>
      </c>
      <c r="D340" s="20"/>
      <c r="E340" s="20"/>
      <c r="F340" s="20"/>
      <c r="G340" s="20"/>
      <c r="H340" s="21"/>
    </row>
    <row r="341" spans="1:8" ht="12.75" customHeight="1">
      <c r="A341" s="14"/>
      <c r="B341" s="14" t="s">
        <v>331</v>
      </c>
      <c r="C341" s="14" t="str">
        <f>B343</f>
        <v>UT</v>
      </c>
      <c r="D341" s="14" t="str">
        <f>B344</f>
        <v>PT</v>
      </c>
      <c r="E341" s="14" t="str">
        <f>B345</f>
        <v>ET</v>
      </c>
      <c r="F341" s="14" t="str">
        <f>B346</f>
        <v>ST</v>
      </c>
      <c r="G341" s="14" t="str">
        <f>B347</f>
        <v>TT</v>
      </c>
      <c r="H341" s="14" t="str">
        <f>B348</f>
        <v>LT</v>
      </c>
    </row>
    <row r="342" spans="1:8" ht="12.75" customHeight="1">
      <c r="A342" s="14" t="s">
        <v>162</v>
      </c>
      <c r="B342" s="12" t="s">
        <v>341</v>
      </c>
      <c r="C342" s="12" t="str">
        <f>B342&amp;"_"&amp;B343</f>
        <v>MT3_磁気探傷試験_レベル３_RT_UT</v>
      </c>
      <c r="D342" s="12" t="str">
        <f>B342&amp;"_"&amp;B344</f>
        <v>MT3_磁気探傷試験_レベル３_RT_PT</v>
      </c>
      <c r="E342" s="12" t="str">
        <f>B342&amp;"_"&amp;B345</f>
        <v>MT3_磁気探傷試験_レベル３_RT_ET</v>
      </c>
      <c r="F342" s="12" t="str">
        <f>B342&amp;"_"&amp;B346</f>
        <v>MT3_磁気探傷試験_レベル３_RT_ST</v>
      </c>
      <c r="G342" s="12" t="str">
        <f>B342&amp;"_"&amp;B347</f>
        <v>MT3_磁気探傷試験_レベル３_RT_TT</v>
      </c>
      <c r="H342" s="12" t="str">
        <f>B342&amp;"_"&amp;B348</f>
        <v>MT3_磁気探傷試験_レベル３_RT_LT</v>
      </c>
    </row>
    <row r="343" spans="1:8" ht="12.75" customHeight="1">
      <c r="A343" s="14"/>
      <c r="B343" s="22" t="s">
        <v>258</v>
      </c>
      <c r="C343" s="11" t="str">
        <f>B344</f>
        <v>PT</v>
      </c>
      <c r="D343" s="11" t="str">
        <f>B343</f>
        <v>UT</v>
      </c>
      <c r="E343" s="11" t="str">
        <f>B343</f>
        <v>UT</v>
      </c>
      <c r="F343" s="11" t="str">
        <f>B343</f>
        <v>UT</v>
      </c>
      <c r="G343" s="11" t="str">
        <f>B343</f>
        <v>UT</v>
      </c>
      <c r="H343" s="11" t="str">
        <f>B343</f>
        <v>UT</v>
      </c>
    </row>
    <row r="344" spans="1:8" ht="12.75" customHeight="1">
      <c r="A344" s="14"/>
      <c r="B344" s="22" t="s">
        <v>260</v>
      </c>
      <c r="C344" s="11" t="str">
        <f t="shared" ref="C344:C347" si="35">B345</f>
        <v>ET</v>
      </c>
      <c r="D344" s="11" t="str">
        <f>B345</f>
        <v>ET</v>
      </c>
      <c r="E344" s="11" t="str">
        <f>B344</f>
        <v>PT</v>
      </c>
      <c r="F344" s="11" t="str">
        <f>B344</f>
        <v>PT</v>
      </c>
      <c r="G344" s="11" t="str">
        <f>B344</f>
        <v>PT</v>
      </c>
      <c r="H344" s="11" t="str">
        <f t="shared" ref="H344:H347" si="36">B344</f>
        <v>PT</v>
      </c>
    </row>
    <row r="345" spans="1:8" ht="12.75" customHeight="1">
      <c r="A345" s="14"/>
      <c r="B345" s="22" t="s">
        <v>261</v>
      </c>
      <c r="C345" s="11" t="str">
        <f t="shared" si="35"/>
        <v>ST</v>
      </c>
      <c r="D345" s="11" t="str">
        <f>B346</f>
        <v>ST</v>
      </c>
      <c r="E345" s="11" t="str">
        <f>B346</f>
        <v>ST</v>
      </c>
      <c r="F345" s="11" t="str">
        <f>B345</f>
        <v>ET</v>
      </c>
      <c r="G345" s="11" t="str">
        <f>B345</f>
        <v>ET</v>
      </c>
      <c r="H345" s="11" t="str">
        <f t="shared" si="36"/>
        <v>ET</v>
      </c>
    </row>
    <row r="346" spans="1:8" ht="12.75" customHeight="1">
      <c r="A346" s="14"/>
      <c r="B346" s="22" t="s">
        <v>262</v>
      </c>
      <c r="C346" s="11" t="str">
        <f t="shared" si="35"/>
        <v>TT</v>
      </c>
      <c r="D346" s="11" t="str">
        <f>B347</f>
        <v>TT</v>
      </c>
      <c r="E346" s="11" t="str">
        <f>B347</f>
        <v>TT</v>
      </c>
      <c r="F346" s="11" t="str">
        <f>B347</f>
        <v>TT</v>
      </c>
      <c r="G346" s="11" t="str">
        <f>B346</f>
        <v>ST</v>
      </c>
      <c r="H346" s="11" t="str">
        <f t="shared" si="36"/>
        <v>ST</v>
      </c>
    </row>
    <row r="347" spans="1:8" ht="12.75" customHeight="1">
      <c r="A347" s="14"/>
      <c r="B347" s="22" t="s">
        <v>263</v>
      </c>
      <c r="C347" s="11" t="str">
        <f t="shared" si="35"/>
        <v>LT</v>
      </c>
      <c r="D347" s="11" t="str">
        <f>B348</f>
        <v>LT</v>
      </c>
      <c r="E347" s="11" t="str">
        <f>B348</f>
        <v>LT</v>
      </c>
      <c r="F347" s="11" t="str">
        <f>B348</f>
        <v>LT</v>
      </c>
      <c r="G347" s="11" t="str">
        <f>B348</f>
        <v>LT</v>
      </c>
      <c r="H347" s="11" t="str">
        <f t="shared" si="36"/>
        <v>TT</v>
      </c>
    </row>
    <row r="348" spans="1:8" ht="12.75" customHeight="1">
      <c r="A348" s="14"/>
      <c r="B348" s="22" t="s">
        <v>264</v>
      </c>
      <c r="C348" s="12"/>
      <c r="D348" s="12"/>
      <c r="E348" s="12"/>
      <c r="F348" s="12"/>
      <c r="G348" s="12"/>
      <c r="H348" s="12"/>
    </row>
    <row r="349" spans="1:8" ht="12.75" customHeight="1">
      <c r="A349" s="14"/>
      <c r="B349" s="14"/>
      <c r="C349" s="14"/>
      <c r="D349" s="14"/>
      <c r="E349" s="14"/>
      <c r="F349" s="14"/>
      <c r="G349" s="14"/>
      <c r="H349" s="14"/>
    </row>
    <row r="350" spans="1:8" ht="12.75" customHeight="1">
      <c r="A350" s="14"/>
      <c r="B350" s="14" t="s">
        <v>331</v>
      </c>
      <c r="C350" s="14" t="str">
        <f>B352</f>
        <v>RT</v>
      </c>
      <c r="D350" s="14" t="str">
        <f>B353</f>
        <v>PT</v>
      </c>
      <c r="E350" s="14" t="str">
        <f>B354</f>
        <v>ET</v>
      </c>
      <c r="F350" s="14" t="str">
        <f>B355</f>
        <v>ST</v>
      </c>
      <c r="G350" s="14" t="str">
        <f>B356</f>
        <v>TT</v>
      </c>
      <c r="H350" s="14" t="str">
        <f>B357</f>
        <v>LT</v>
      </c>
    </row>
    <row r="351" spans="1:8" ht="12.75" customHeight="1">
      <c r="A351" s="14" t="s">
        <v>164</v>
      </c>
      <c r="B351" s="12" t="s">
        <v>342</v>
      </c>
      <c r="C351" s="12" t="str">
        <f>B351&amp;"_"&amp;B352</f>
        <v>MT3_磁気探傷試験_レベル３_UT_RT</v>
      </c>
      <c r="D351" s="12" t="str">
        <f>B351&amp;"_"&amp;B353</f>
        <v>MT3_磁気探傷試験_レベル３_UT_PT</v>
      </c>
      <c r="E351" s="12" t="str">
        <f>B351&amp;"_"&amp;B354</f>
        <v>MT3_磁気探傷試験_レベル３_UT_ET</v>
      </c>
      <c r="F351" s="12" t="str">
        <f>B351&amp;"_"&amp;B355</f>
        <v>MT3_磁気探傷試験_レベル３_UT_ST</v>
      </c>
      <c r="G351" s="12" t="str">
        <f>B351&amp;"_"&amp;B356</f>
        <v>MT3_磁気探傷試験_レベル３_UT_TT</v>
      </c>
      <c r="H351" s="12" t="str">
        <f>B351&amp;"_"&amp;B357</f>
        <v>MT3_磁気探傷試験_レベル３_UT_LT</v>
      </c>
    </row>
    <row r="352" spans="1:8" ht="12.75" customHeight="1">
      <c r="A352" s="14"/>
      <c r="B352" s="22" t="s">
        <v>265</v>
      </c>
      <c r="C352" s="11" t="str">
        <f>B353</f>
        <v>PT</v>
      </c>
      <c r="D352" s="11" t="str">
        <f>B352</f>
        <v>RT</v>
      </c>
      <c r="E352" s="11" t="str">
        <f>B352</f>
        <v>RT</v>
      </c>
      <c r="F352" s="11" t="str">
        <f>B352</f>
        <v>RT</v>
      </c>
      <c r="G352" s="11" t="str">
        <f>B352</f>
        <v>RT</v>
      </c>
      <c r="H352" s="11" t="str">
        <f>B352</f>
        <v>RT</v>
      </c>
    </row>
    <row r="353" spans="1:8" ht="12.75" customHeight="1">
      <c r="A353" s="14"/>
      <c r="B353" s="22" t="s">
        <v>260</v>
      </c>
      <c r="C353" s="11" t="str">
        <f t="shared" ref="C353:C356" si="37">B354</f>
        <v>ET</v>
      </c>
      <c r="D353" s="11" t="str">
        <f>B354</f>
        <v>ET</v>
      </c>
      <c r="E353" s="11" t="str">
        <f>B353</f>
        <v>PT</v>
      </c>
      <c r="F353" s="11" t="str">
        <f>B353</f>
        <v>PT</v>
      </c>
      <c r="G353" s="11" t="str">
        <f>B353</f>
        <v>PT</v>
      </c>
      <c r="H353" s="11" t="str">
        <f t="shared" ref="H353:H356" si="38">B353</f>
        <v>PT</v>
      </c>
    </row>
    <row r="354" spans="1:8" ht="12.75" customHeight="1">
      <c r="A354" s="14"/>
      <c r="B354" s="22" t="s">
        <v>261</v>
      </c>
      <c r="C354" s="11" t="str">
        <f t="shared" si="37"/>
        <v>ST</v>
      </c>
      <c r="D354" s="11" t="str">
        <f>B355</f>
        <v>ST</v>
      </c>
      <c r="E354" s="11" t="str">
        <f>B355</f>
        <v>ST</v>
      </c>
      <c r="F354" s="11" t="str">
        <f>B354</f>
        <v>ET</v>
      </c>
      <c r="G354" s="11" t="str">
        <f>B354</f>
        <v>ET</v>
      </c>
      <c r="H354" s="11" t="str">
        <f t="shared" si="38"/>
        <v>ET</v>
      </c>
    </row>
    <row r="355" spans="1:8" ht="12.75" customHeight="1">
      <c r="A355" s="14"/>
      <c r="B355" s="22" t="s">
        <v>262</v>
      </c>
      <c r="C355" s="11" t="str">
        <f t="shared" si="37"/>
        <v>TT</v>
      </c>
      <c r="D355" s="11" t="str">
        <f>B356</f>
        <v>TT</v>
      </c>
      <c r="E355" s="11" t="str">
        <f>B356</f>
        <v>TT</v>
      </c>
      <c r="F355" s="11" t="str">
        <f>B356</f>
        <v>TT</v>
      </c>
      <c r="G355" s="11" t="str">
        <f>B355</f>
        <v>ST</v>
      </c>
      <c r="H355" s="11" t="str">
        <f t="shared" si="38"/>
        <v>ST</v>
      </c>
    </row>
    <row r="356" spans="1:8" ht="12.75" customHeight="1">
      <c r="A356" s="14"/>
      <c r="B356" s="22" t="s">
        <v>263</v>
      </c>
      <c r="C356" s="11" t="str">
        <f t="shared" si="37"/>
        <v>LT</v>
      </c>
      <c r="D356" s="11" t="str">
        <f>B357</f>
        <v>LT</v>
      </c>
      <c r="E356" s="11" t="str">
        <f>B357</f>
        <v>LT</v>
      </c>
      <c r="F356" s="11" t="str">
        <f>B357</f>
        <v>LT</v>
      </c>
      <c r="G356" s="11" t="str">
        <f>B357</f>
        <v>LT</v>
      </c>
      <c r="H356" s="11" t="str">
        <f t="shared" si="38"/>
        <v>TT</v>
      </c>
    </row>
    <row r="357" spans="1:8" ht="12.75" customHeight="1">
      <c r="A357" s="14"/>
      <c r="B357" s="22" t="s">
        <v>264</v>
      </c>
      <c r="C357" s="12"/>
      <c r="D357" s="12"/>
      <c r="E357" s="12"/>
      <c r="F357" s="12"/>
      <c r="G357" s="12"/>
      <c r="H357" s="12"/>
    </row>
    <row r="358" spans="1:8" ht="12.75" customHeight="1">
      <c r="A358" s="14"/>
      <c r="B358" s="14"/>
      <c r="C358" s="14"/>
      <c r="D358" s="14"/>
      <c r="E358" s="14"/>
      <c r="F358" s="14"/>
      <c r="G358" s="14"/>
      <c r="H358" s="14"/>
    </row>
    <row r="359" spans="1:8" ht="12.75" customHeight="1">
      <c r="A359" s="14"/>
      <c r="B359" s="14" t="s">
        <v>331</v>
      </c>
      <c r="C359" s="14" t="str">
        <f>B361</f>
        <v>RT</v>
      </c>
      <c r="D359" s="14" t="str">
        <f>B362</f>
        <v>UT</v>
      </c>
      <c r="E359" s="14" t="str">
        <f>B363</f>
        <v>ET</v>
      </c>
      <c r="F359" s="14" t="str">
        <f>B364</f>
        <v>ST</v>
      </c>
      <c r="G359" s="14" t="str">
        <f>B365</f>
        <v>TT</v>
      </c>
      <c r="H359" s="14" t="str">
        <f>B366</f>
        <v>LT</v>
      </c>
    </row>
    <row r="360" spans="1:8" ht="12.75" customHeight="1">
      <c r="A360" s="14" t="s">
        <v>260</v>
      </c>
      <c r="B360" s="12" t="s">
        <v>343</v>
      </c>
      <c r="C360" s="12" t="str">
        <f>B360&amp;"_"&amp;B361</f>
        <v>MT3_磁気探傷試験_レベル３_PT_RT</v>
      </c>
      <c r="D360" s="12" t="str">
        <f>B360&amp;"_"&amp;B362</f>
        <v>MT3_磁気探傷試験_レベル３_PT_UT</v>
      </c>
      <c r="E360" s="12" t="str">
        <f>B360&amp;"_"&amp;B363</f>
        <v>MT3_磁気探傷試験_レベル３_PT_ET</v>
      </c>
      <c r="F360" s="12" t="str">
        <f>B360&amp;"_"&amp;B364</f>
        <v>MT3_磁気探傷試験_レベル３_PT_ST</v>
      </c>
      <c r="G360" s="12" t="str">
        <f>B360&amp;"_"&amp;B365</f>
        <v>MT3_磁気探傷試験_レベル３_PT_TT</v>
      </c>
      <c r="H360" s="12" t="str">
        <f>B360&amp;"_"&amp;B366</f>
        <v>MT3_磁気探傷試験_レベル３_PT_LT</v>
      </c>
    </row>
    <row r="361" spans="1:8" ht="12.75" customHeight="1">
      <c r="A361" s="14"/>
      <c r="B361" s="22" t="s">
        <v>265</v>
      </c>
      <c r="C361" s="11" t="str">
        <f>B362</f>
        <v>UT</v>
      </c>
      <c r="D361" s="11" t="str">
        <f>B361</f>
        <v>RT</v>
      </c>
      <c r="E361" s="11" t="str">
        <f>B361</f>
        <v>RT</v>
      </c>
      <c r="F361" s="11" t="str">
        <f>B361</f>
        <v>RT</v>
      </c>
      <c r="G361" s="11" t="str">
        <f>B361</f>
        <v>RT</v>
      </c>
      <c r="H361" s="11" t="str">
        <f>B361</f>
        <v>RT</v>
      </c>
    </row>
    <row r="362" spans="1:8" ht="12.75" customHeight="1">
      <c r="A362" s="14"/>
      <c r="B362" s="22" t="s">
        <v>258</v>
      </c>
      <c r="C362" s="11" t="str">
        <f t="shared" ref="C362:C365" si="39">B363</f>
        <v>ET</v>
      </c>
      <c r="D362" s="11" t="str">
        <f>B363</f>
        <v>ET</v>
      </c>
      <c r="E362" s="11" t="str">
        <f>B362</f>
        <v>UT</v>
      </c>
      <c r="F362" s="11" t="str">
        <f>B362</f>
        <v>UT</v>
      </c>
      <c r="G362" s="11" t="str">
        <f>B362</f>
        <v>UT</v>
      </c>
      <c r="H362" s="11" t="str">
        <f t="shared" ref="H362" si="40">B362</f>
        <v>UT</v>
      </c>
    </row>
    <row r="363" spans="1:8" ht="12.75" customHeight="1">
      <c r="A363" s="14"/>
      <c r="B363" s="22" t="s">
        <v>261</v>
      </c>
      <c r="C363" s="11" t="str">
        <f t="shared" si="39"/>
        <v>ST</v>
      </c>
      <c r="D363" s="11" t="str">
        <f>B364</f>
        <v>ST</v>
      </c>
      <c r="E363" s="12"/>
      <c r="F363" s="12"/>
      <c r="G363" s="12"/>
      <c r="H363" s="12"/>
    </row>
    <row r="364" spans="1:8" ht="12.75" customHeight="1">
      <c r="A364" s="14"/>
      <c r="B364" s="22" t="s">
        <v>262</v>
      </c>
      <c r="C364" s="11" t="str">
        <f t="shared" si="39"/>
        <v>TT</v>
      </c>
      <c r="D364" s="11" t="str">
        <f>B365</f>
        <v>TT</v>
      </c>
      <c r="E364" s="12"/>
      <c r="F364" s="12"/>
      <c r="G364" s="12"/>
      <c r="H364" s="12"/>
    </row>
    <row r="365" spans="1:8" ht="12.75" customHeight="1">
      <c r="A365" s="14"/>
      <c r="B365" s="22" t="s">
        <v>263</v>
      </c>
      <c r="C365" s="11" t="str">
        <f t="shared" si="39"/>
        <v>LT</v>
      </c>
      <c r="D365" s="11" t="str">
        <f>B366</f>
        <v>LT</v>
      </c>
      <c r="E365" s="12"/>
      <c r="F365" s="12"/>
      <c r="G365" s="12"/>
      <c r="H365" s="12"/>
    </row>
    <row r="366" spans="1:8" ht="12.75" customHeight="1">
      <c r="A366" s="14"/>
      <c r="B366" s="22" t="s">
        <v>264</v>
      </c>
      <c r="C366" s="12"/>
      <c r="D366" s="12"/>
      <c r="E366" s="12"/>
      <c r="F366" s="12"/>
      <c r="G366" s="12"/>
      <c r="H366" s="12"/>
    </row>
    <row r="367" spans="1:8" ht="12.75" customHeight="1">
      <c r="A367" s="14"/>
      <c r="B367" s="14"/>
      <c r="C367" s="14"/>
      <c r="D367" s="14"/>
      <c r="E367" s="14"/>
      <c r="F367" s="14"/>
      <c r="G367" s="14"/>
      <c r="H367" s="14"/>
    </row>
    <row r="368" spans="1:8" ht="12.75" customHeight="1">
      <c r="A368" s="14"/>
      <c r="B368" s="14" t="s">
        <v>331</v>
      </c>
      <c r="C368" s="23" t="str">
        <f>B370</f>
        <v>RT</v>
      </c>
      <c r="D368" s="23" t="str">
        <f>B371</f>
        <v>UT</v>
      </c>
      <c r="E368" s="23" t="str">
        <f>B372</f>
        <v>PT</v>
      </c>
      <c r="F368" s="23" t="str">
        <f>B373</f>
        <v>ST</v>
      </c>
      <c r="G368" s="23" t="str">
        <f>B374</f>
        <v>TT</v>
      </c>
      <c r="H368" s="23" t="str">
        <f>B375</f>
        <v>LT</v>
      </c>
    </row>
    <row r="369" spans="1:8" ht="12.75" customHeight="1">
      <c r="A369" s="14" t="s">
        <v>261</v>
      </c>
      <c r="B369" s="12" t="s">
        <v>344</v>
      </c>
      <c r="C369" s="12" t="str">
        <f>B369&amp;"_"&amp;B370</f>
        <v>MT3_磁気探傷試験_レベル３_ET_RT</v>
      </c>
      <c r="D369" s="12" t="str">
        <f>B369&amp;"_"&amp;B371</f>
        <v>MT3_磁気探傷試験_レベル３_ET_UT</v>
      </c>
      <c r="E369" s="12" t="str">
        <f>B369&amp;"_"&amp;B372</f>
        <v>MT3_磁気探傷試験_レベル３_ET_PT</v>
      </c>
      <c r="F369" s="12" t="str">
        <f>B369&amp;"_"&amp;B373</f>
        <v>MT3_磁気探傷試験_レベル３_ET_ST</v>
      </c>
      <c r="G369" s="12" t="str">
        <f>B369&amp;"_"&amp;B374</f>
        <v>MT3_磁気探傷試験_レベル３_ET_TT</v>
      </c>
      <c r="H369" s="12" t="str">
        <f>B369&amp;"_"&amp;B375</f>
        <v>MT3_磁気探傷試験_レベル３_ET_LT</v>
      </c>
    </row>
    <row r="370" spans="1:8" ht="12.75" customHeight="1">
      <c r="A370" s="14"/>
      <c r="B370" s="22" t="s">
        <v>265</v>
      </c>
      <c r="C370" s="11" t="str">
        <f>B371</f>
        <v>UT</v>
      </c>
      <c r="D370" s="11" t="str">
        <f>B370</f>
        <v>RT</v>
      </c>
      <c r="E370" s="11" t="str">
        <f>B370</f>
        <v>RT</v>
      </c>
      <c r="F370" s="11" t="str">
        <f>B370</f>
        <v>RT</v>
      </c>
      <c r="G370" s="11" t="str">
        <f>B370</f>
        <v>RT</v>
      </c>
      <c r="H370" s="11" t="str">
        <f>B370</f>
        <v>RT</v>
      </c>
    </row>
    <row r="371" spans="1:8" ht="12.75" customHeight="1">
      <c r="A371" s="14"/>
      <c r="B371" s="22" t="s">
        <v>258</v>
      </c>
      <c r="C371" s="11" t="str">
        <f t="shared" ref="C371:C374" si="41">B372</f>
        <v>PT</v>
      </c>
      <c r="D371" s="11" t="str">
        <f>B372</f>
        <v>PT</v>
      </c>
      <c r="E371" s="11" t="str">
        <f>B371</f>
        <v>UT</v>
      </c>
      <c r="F371" s="11" t="str">
        <f>B371</f>
        <v>UT</v>
      </c>
      <c r="G371" s="11" t="str">
        <f>B371</f>
        <v>UT</v>
      </c>
      <c r="H371" s="11" t="str">
        <f t="shared" ref="H371" si="42">B371</f>
        <v>UT</v>
      </c>
    </row>
    <row r="372" spans="1:8" ht="12.75" customHeight="1">
      <c r="A372" s="14"/>
      <c r="B372" s="22" t="s">
        <v>260</v>
      </c>
      <c r="C372" s="11" t="str">
        <f t="shared" si="41"/>
        <v>ST</v>
      </c>
      <c r="D372" s="11" t="str">
        <f>B373</f>
        <v>ST</v>
      </c>
      <c r="E372" s="12"/>
      <c r="F372" s="12"/>
      <c r="G372" s="12"/>
      <c r="H372" s="12"/>
    </row>
    <row r="373" spans="1:8" ht="12.75" customHeight="1">
      <c r="A373" s="14"/>
      <c r="B373" s="22" t="s">
        <v>262</v>
      </c>
      <c r="C373" s="11" t="str">
        <f t="shared" si="41"/>
        <v>TT</v>
      </c>
      <c r="D373" s="11" t="str">
        <f>B374</f>
        <v>TT</v>
      </c>
      <c r="E373" s="12"/>
      <c r="F373" s="12"/>
      <c r="G373" s="12"/>
      <c r="H373" s="12"/>
    </row>
    <row r="374" spans="1:8" ht="12.75" customHeight="1">
      <c r="A374" s="14"/>
      <c r="B374" s="22" t="s">
        <v>263</v>
      </c>
      <c r="C374" s="11" t="str">
        <f t="shared" si="41"/>
        <v>LT</v>
      </c>
      <c r="D374" s="11" t="str">
        <f>B375</f>
        <v>LT</v>
      </c>
      <c r="E374" s="12"/>
      <c r="F374" s="12"/>
      <c r="G374" s="12"/>
      <c r="H374" s="12"/>
    </row>
    <row r="375" spans="1:8" ht="12.75" customHeight="1">
      <c r="A375" s="14"/>
      <c r="B375" s="22" t="s">
        <v>264</v>
      </c>
      <c r="C375" s="12"/>
      <c r="D375" s="12"/>
      <c r="E375" s="12"/>
      <c r="F375" s="12"/>
      <c r="G375" s="12"/>
      <c r="H375" s="12"/>
    </row>
    <row r="376" spans="1:8" ht="12.75" customHeight="1">
      <c r="A376" s="14"/>
      <c r="B376" s="14"/>
      <c r="C376" s="14"/>
      <c r="D376" s="14"/>
      <c r="E376" s="14"/>
      <c r="F376" s="14"/>
      <c r="G376" s="14"/>
      <c r="H376" s="14"/>
    </row>
    <row r="377" spans="1:8" ht="12.75" customHeight="1">
      <c r="A377" s="14"/>
      <c r="B377" s="14" t="s">
        <v>331</v>
      </c>
      <c r="C377" s="23" t="str">
        <f>B379</f>
        <v>RT</v>
      </c>
      <c r="D377" s="23" t="str">
        <f>B380</f>
        <v>UT</v>
      </c>
      <c r="E377" s="23" t="str">
        <f>B381</f>
        <v>PT</v>
      </c>
      <c r="F377" s="23" t="str">
        <f>B382</f>
        <v>ET</v>
      </c>
      <c r="G377" s="23" t="str">
        <f>B383</f>
        <v>TT</v>
      </c>
      <c r="H377" s="23" t="str">
        <f>B384</f>
        <v>LT</v>
      </c>
    </row>
    <row r="378" spans="1:8" ht="12.75" customHeight="1">
      <c r="A378" s="14" t="s">
        <v>262</v>
      </c>
      <c r="B378" s="12" t="s">
        <v>345</v>
      </c>
      <c r="C378" s="12" t="str">
        <f>B378&amp;"_"&amp;B379</f>
        <v>MT3_磁気探傷試験_レベル３_ST_RT</v>
      </c>
      <c r="D378" s="12" t="str">
        <f>B378&amp;"_"&amp;B380</f>
        <v>MT3_磁気探傷試験_レベル３_ST_UT</v>
      </c>
      <c r="E378" s="12" t="str">
        <f>B378&amp;"_"&amp;B381</f>
        <v>MT3_磁気探傷試験_レベル３_ST_PT</v>
      </c>
      <c r="F378" s="12" t="str">
        <f>B378&amp;"_"&amp;B382</f>
        <v>MT3_磁気探傷試験_レベル３_ST_ET</v>
      </c>
      <c r="G378" s="12" t="str">
        <f>B378&amp;"_"&amp;B383</f>
        <v>MT3_磁気探傷試験_レベル３_ST_TT</v>
      </c>
      <c r="H378" s="12" t="str">
        <f>B378&amp;"_"&amp;B384</f>
        <v>MT3_磁気探傷試験_レベル３_ST_LT</v>
      </c>
    </row>
    <row r="379" spans="1:8" ht="12.75" customHeight="1">
      <c r="A379" s="14"/>
      <c r="B379" s="22" t="s">
        <v>265</v>
      </c>
      <c r="C379" s="11" t="str">
        <f>B380</f>
        <v>UT</v>
      </c>
      <c r="D379" s="11" t="str">
        <f>B379</f>
        <v>RT</v>
      </c>
      <c r="E379" s="11" t="str">
        <f>B379</f>
        <v>RT</v>
      </c>
      <c r="F379" s="11" t="str">
        <f>B379</f>
        <v>RT</v>
      </c>
      <c r="G379" s="11" t="str">
        <f>B379</f>
        <v>RT</v>
      </c>
      <c r="H379" s="11" t="str">
        <f>B379</f>
        <v>RT</v>
      </c>
    </row>
    <row r="380" spans="1:8" ht="12.75" customHeight="1">
      <c r="A380" s="14"/>
      <c r="B380" s="22" t="s">
        <v>258</v>
      </c>
      <c r="C380" s="11" t="str">
        <f t="shared" ref="C380:C383" si="43">B381</f>
        <v>PT</v>
      </c>
      <c r="D380" s="11" t="str">
        <f>B381</f>
        <v>PT</v>
      </c>
      <c r="E380" s="11" t="str">
        <f>B380</f>
        <v>UT</v>
      </c>
      <c r="F380" s="11" t="str">
        <f>B380</f>
        <v>UT</v>
      </c>
      <c r="G380" s="11" t="str">
        <f>B380</f>
        <v>UT</v>
      </c>
      <c r="H380" s="11" t="str">
        <f t="shared" ref="H380" si="44">B380</f>
        <v>UT</v>
      </c>
    </row>
    <row r="381" spans="1:8" ht="12.75" customHeight="1">
      <c r="A381" s="14"/>
      <c r="B381" s="22" t="s">
        <v>260</v>
      </c>
      <c r="C381" s="11" t="str">
        <f t="shared" si="43"/>
        <v>ET</v>
      </c>
      <c r="D381" s="11" t="str">
        <f>B382</f>
        <v>ET</v>
      </c>
      <c r="E381" s="12"/>
      <c r="F381" s="12"/>
      <c r="G381" s="12"/>
      <c r="H381" s="12"/>
    </row>
    <row r="382" spans="1:8" ht="12.75" customHeight="1">
      <c r="A382" s="14"/>
      <c r="B382" s="22" t="s">
        <v>261</v>
      </c>
      <c r="C382" s="11" t="str">
        <f t="shared" si="43"/>
        <v>TT</v>
      </c>
      <c r="D382" s="11" t="str">
        <f>B383</f>
        <v>TT</v>
      </c>
      <c r="E382" s="12"/>
      <c r="F382" s="12"/>
      <c r="G382" s="12"/>
      <c r="H382" s="12"/>
    </row>
    <row r="383" spans="1:8" ht="12.75" customHeight="1">
      <c r="A383" s="14"/>
      <c r="B383" s="22" t="s">
        <v>263</v>
      </c>
      <c r="C383" s="11" t="str">
        <f t="shared" si="43"/>
        <v>LT</v>
      </c>
      <c r="D383" s="11" t="str">
        <f>B384</f>
        <v>LT</v>
      </c>
      <c r="E383" s="12"/>
      <c r="F383" s="12"/>
      <c r="G383" s="12"/>
      <c r="H383" s="12"/>
    </row>
    <row r="384" spans="1:8" ht="12.75" customHeight="1">
      <c r="A384" s="14"/>
      <c r="B384" s="22" t="s">
        <v>264</v>
      </c>
      <c r="C384" s="12"/>
      <c r="D384" s="12"/>
      <c r="E384" s="12"/>
      <c r="F384" s="12"/>
      <c r="G384" s="12"/>
      <c r="H384" s="12"/>
    </row>
    <row r="385" spans="1:8" ht="12.75" customHeight="1">
      <c r="A385" s="14"/>
      <c r="B385" s="14"/>
      <c r="C385" s="14"/>
      <c r="D385" s="14"/>
      <c r="E385" s="14"/>
      <c r="F385" s="14"/>
      <c r="G385" s="14"/>
      <c r="H385" s="14"/>
    </row>
    <row r="386" spans="1:8" ht="12.75" customHeight="1">
      <c r="A386" s="14"/>
      <c r="B386" s="14" t="s">
        <v>331</v>
      </c>
      <c r="C386" s="23" t="str">
        <f>B388</f>
        <v>RT</v>
      </c>
      <c r="D386" s="23" t="str">
        <f>B389</f>
        <v>UT</v>
      </c>
      <c r="E386" s="23" t="str">
        <f>B390</f>
        <v>PT</v>
      </c>
      <c r="F386" s="23" t="str">
        <f>B391</f>
        <v>ET</v>
      </c>
      <c r="G386" s="23" t="str">
        <f>B392</f>
        <v>ST</v>
      </c>
      <c r="H386" s="23" t="str">
        <f>B393</f>
        <v>LT</v>
      </c>
    </row>
    <row r="387" spans="1:8" ht="12.75" customHeight="1">
      <c r="A387" s="14" t="s">
        <v>263</v>
      </c>
      <c r="B387" s="12" t="s">
        <v>346</v>
      </c>
      <c r="C387" s="12" t="str">
        <f>B387&amp;"_"&amp;B388</f>
        <v>MT3_磁気探傷試験_レベル３_TT_RT</v>
      </c>
      <c r="D387" s="12" t="str">
        <f>B387&amp;"_"&amp;B389</f>
        <v>MT3_磁気探傷試験_レベル３_TT_UT</v>
      </c>
      <c r="E387" s="12" t="str">
        <f>B387&amp;"_"&amp;B390</f>
        <v>MT3_磁気探傷試験_レベル３_TT_PT</v>
      </c>
      <c r="F387" s="12" t="str">
        <f>B387&amp;"_"&amp;B391</f>
        <v>MT3_磁気探傷試験_レベル３_TT_ET</v>
      </c>
      <c r="G387" s="12" t="str">
        <f>B387&amp;"_"&amp;B392</f>
        <v>MT3_磁気探傷試験_レベル３_TT_ST</v>
      </c>
      <c r="H387" s="12" t="str">
        <f>B387&amp;"_"&amp;B393</f>
        <v>MT3_磁気探傷試験_レベル３_TT_LT</v>
      </c>
    </row>
    <row r="388" spans="1:8" ht="12.75" customHeight="1">
      <c r="A388" s="14"/>
      <c r="B388" s="22" t="s">
        <v>265</v>
      </c>
      <c r="C388" s="11" t="str">
        <f>B389</f>
        <v>UT</v>
      </c>
      <c r="D388" s="11" t="str">
        <f>B388</f>
        <v>RT</v>
      </c>
      <c r="E388" s="11" t="str">
        <f>B388</f>
        <v>RT</v>
      </c>
      <c r="F388" s="11" t="str">
        <f>B388</f>
        <v>RT</v>
      </c>
      <c r="G388" s="11" t="str">
        <f>B388</f>
        <v>RT</v>
      </c>
      <c r="H388" s="11" t="str">
        <f>B388</f>
        <v>RT</v>
      </c>
    </row>
    <row r="389" spans="1:8" ht="12.75" customHeight="1">
      <c r="A389" s="14"/>
      <c r="B389" s="22" t="s">
        <v>258</v>
      </c>
      <c r="C389" s="11" t="str">
        <f t="shared" ref="C389:C392" si="45">B390</f>
        <v>PT</v>
      </c>
      <c r="D389" s="11" t="str">
        <f>B390</f>
        <v>PT</v>
      </c>
      <c r="E389" s="11" t="str">
        <f>B389</f>
        <v>UT</v>
      </c>
      <c r="F389" s="11" t="str">
        <f>B389</f>
        <v>UT</v>
      </c>
      <c r="G389" s="11" t="str">
        <f>B389</f>
        <v>UT</v>
      </c>
      <c r="H389" s="11" t="str">
        <f t="shared" ref="H389" si="46">B389</f>
        <v>UT</v>
      </c>
    </row>
    <row r="390" spans="1:8" ht="12.75" customHeight="1">
      <c r="A390" s="14"/>
      <c r="B390" s="22" t="s">
        <v>260</v>
      </c>
      <c r="C390" s="11" t="str">
        <f t="shared" si="45"/>
        <v>ET</v>
      </c>
      <c r="D390" s="11" t="str">
        <f>B391</f>
        <v>ET</v>
      </c>
      <c r="E390" s="12"/>
      <c r="F390" s="12"/>
      <c r="G390" s="12"/>
      <c r="H390" s="12"/>
    </row>
    <row r="391" spans="1:8" ht="12.75" customHeight="1">
      <c r="A391" s="14"/>
      <c r="B391" s="22" t="s">
        <v>261</v>
      </c>
      <c r="C391" s="11" t="str">
        <f t="shared" si="45"/>
        <v>ST</v>
      </c>
      <c r="D391" s="11" t="str">
        <f>B392</f>
        <v>ST</v>
      </c>
      <c r="E391" s="12"/>
      <c r="F391" s="12"/>
      <c r="G391" s="12"/>
      <c r="H391" s="12"/>
    </row>
    <row r="392" spans="1:8" ht="12.75" customHeight="1">
      <c r="A392" s="14"/>
      <c r="B392" s="22" t="s">
        <v>262</v>
      </c>
      <c r="C392" s="11" t="str">
        <f t="shared" si="45"/>
        <v>LT</v>
      </c>
      <c r="D392" s="11" t="str">
        <f>B393</f>
        <v>LT</v>
      </c>
      <c r="E392" s="12"/>
      <c r="F392" s="12"/>
      <c r="G392" s="12"/>
      <c r="H392" s="12"/>
    </row>
    <row r="393" spans="1:8" ht="12.75" customHeight="1">
      <c r="A393" s="14"/>
      <c r="B393" s="22" t="s">
        <v>264</v>
      </c>
      <c r="C393" s="12"/>
      <c r="D393" s="12"/>
      <c r="E393" s="12"/>
      <c r="F393" s="12"/>
      <c r="G393" s="12"/>
      <c r="H393" s="12"/>
    </row>
    <row r="394" spans="1:8" ht="12.75" customHeight="1">
      <c r="A394" s="14"/>
      <c r="B394" s="14"/>
      <c r="C394" s="14"/>
      <c r="D394" s="14"/>
      <c r="E394" s="14"/>
      <c r="F394" s="14"/>
      <c r="G394" s="14"/>
      <c r="H394" s="14"/>
    </row>
    <row r="395" spans="1:8" ht="12.75" customHeight="1">
      <c r="A395" s="14"/>
      <c r="B395" s="14" t="s">
        <v>331</v>
      </c>
      <c r="C395" s="14" t="str">
        <f>B397</f>
        <v>RT</v>
      </c>
      <c r="D395" s="14" t="str">
        <f>B398</f>
        <v>UT</v>
      </c>
      <c r="E395" s="14" t="str">
        <f>B399</f>
        <v>PT</v>
      </c>
      <c r="F395" s="14" t="str">
        <f>B400</f>
        <v>ET</v>
      </c>
      <c r="G395" s="14" t="str">
        <f>B401</f>
        <v>ST</v>
      </c>
      <c r="H395" s="14" t="str">
        <f>B402</f>
        <v>TT</v>
      </c>
    </row>
    <row r="396" spans="1:8" ht="12.75" customHeight="1">
      <c r="A396" s="14" t="s">
        <v>264</v>
      </c>
      <c r="B396" s="12" t="s">
        <v>347</v>
      </c>
      <c r="C396" s="12" t="str">
        <f>B396&amp;"_"&amp;B397</f>
        <v>MT3_磁気探傷試験_レベル３_LT_RT</v>
      </c>
      <c r="D396" s="12" t="str">
        <f>B396&amp;"_"&amp;B398</f>
        <v>MT3_磁気探傷試験_レベル３_LT_UT</v>
      </c>
      <c r="E396" s="12" t="str">
        <f>B396&amp;"_"&amp;B399</f>
        <v>MT3_磁気探傷試験_レベル３_LT_PT</v>
      </c>
      <c r="F396" s="12" t="str">
        <f>B396&amp;"_"&amp;B400</f>
        <v>MT3_磁気探傷試験_レベル３_LT_ET</v>
      </c>
      <c r="G396" s="12" t="str">
        <f>B396&amp;"_"&amp;B401</f>
        <v>MT3_磁気探傷試験_レベル３_LT_ST</v>
      </c>
      <c r="H396" s="12" t="str">
        <f>B396&amp;"_"&amp;B402</f>
        <v>MT3_磁気探傷試験_レベル３_LT_TT</v>
      </c>
    </row>
    <row r="397" spans="1:8" ht="12.75" customHeight="1">
      <c r="A397" s="14"/>
      <c r="B397" s="22" t="s">
        <v>265</v>
      </c>
      <c r="C397" s="11" t="str">
        <f>B398</f>
        <v>UT</v>
      </c>
      <c r="D397" s="11" t="str">
        <f>B397</f>
        <v>RT</v>
      </c>
      <c r="E397" s="11" t="str">
        <f>B397</f>
        <v>RT</v>
      </c>
      <c r="F397" s="11" t="str">
        <f>B397</f>
        <v>RT</v>
      </c>
      <c r="G397" s="11" t="str">
        <f>B397</f>
        <v>RT</v>
      </c>
      <c r="H397" s="11" t="str">
        <f>B397</f>
        <v>RT</v>
      </c>
    </row>
    <row r="398" spans="1:8" ht="12.75" customHeight="1">
      <c r="A398" s="14"/>
      <c r="B398" s="22" t="s">
        <v>258</v>
      </c>
      <c r="C398" s="11" t="str">
        <f t="shared" ref="C398:C401" si="47">B399</f>
        <v>PT</v>
      </c>
      <c r="D398" s="11" t="str">
        <f>B399</f>
        <v>PT</v>
      </c>
      <c r="E398" s="11" t="str">
        <f>B398</f>
        <v>UT</v>
      </c>
      <c r="F398" s="11" t="str">
        <f>B398</f>
        <v>UT</v>
      </c>
      <c r="G398" s="11" t="str">
        <f>B398</f>
        <v>UT</v>
      </c>
      <c r="H398" s="11" t="str">
        <f t="shared" ref="H398" si="48">B398</f>
        <v>UT</v>
      </c>
    </row>
    <row r="399" spans="1:8" ht="12.75" customHeight="1">
      <c r="A399" s="14"/>
      <c r="B399" s="22" t="s">
        <v>260</v>
      </c>
      <c r="C399" s="11" t="str">
        <f t="shared" si="47"/>
        <v>ET</v>
      </c>
      <c r="D399" s="11" t="str">
        <f>B400</f>
        <v>ET</v>
      </c>
      <c r="E399" s="12"/>
      <c r="F399" s="12"/>
      <c r="G399" s="12"/>
      <c r="H399" s="12"/>
    </row>
    <row r="400" spans="1:8" ht="12.75" customHeight="1">
      <c r="A400" s="14"/>
      <c r="B400" s="22" t="s">
        <v>261</v>
      </c>
      <c r="C400" s="11" t="str">
        <f t="shared" si="47"/>
        <v>ST</v>
      </c>
      <c r="D400" s="11" t="str">
        <f>B401</f>
        <v>ST</v>
      </c>
      <c r="E400" s="12"/>
      <c r="F400" s="12"/>
      <c r="G400" s="12"/>
      <c r="H400" s="12"/>
    </row>
    <row r="401" spans="1:8" ht="12.75" customHeight="1">
      <c r="A401" s="14"/>
      <c r="B401" s="22" t="s">
        <v>262</v>
      </c>
      <c r="C401" s="11" t="str">
        <f t="shared" si="47"/>
        <v>TT</v>
      </c>
      <c r="D401" s="11" t="str">
        <f>B402</f>
        <v>TT</v>
      </c>
      <c r="E401" s="12"/>
      <c r="F401" s="12"/>
      <c r="G401" s="12"/>
      <c r="H401" s="12"/>
    </row>
    <row r="402" spans="1:8" ht="12.75" customHeight="1">
      <c r="A402" s="14"/>
      <c r="B402" s="22" t="s">
        <v>263</v>
      </c>
      <c r="C402" s="12"/>
      <c r="D402" s="12"/>
      <c r="E402" s="12"/>
      <c r="F402" s="12"/>
      <c r="G402" s="12"/>
      <c r="H402" s="12"/>
    </row>
    <row r="403" spans="1:8" ht="12.75" customHeight="1">
      <c r="A403" s="14"/>
      <c r="B403" s="14"/>
      <c r="C403" s="14"/>
      <c r="D403" s="14"/>
      <c r="E403" s="14"/>
      <c r="F403" s="14"/>
      <c r="G403" s="14"/>
      <c r="H403" s="14"/>
    </row>
    <row r="404" spans="1:8" ht="12.75" customHeight="1" thickBot="1">
      <c r="A404" s="14"/>
      <c r="B404" s="14"/>
      <c r="C404" s="14"/>
      <c r="D404" s="14"/>
      <c r="E404" s="14"/>
      <c r="F404" s="14"/>
      <c r="G404" s="14"/>
      <c r="H404" s="14"/>
    </row>
    <row r="405" spans="1:8" ht="12.75" customHeight="1" thickBot="1">
      <c r="A405" s="17" t="s">
        <v>388</v>
      </c>
      <c r="B405" s="18" t="s">
        <v>328</v>
      </c>
      <c r="C405" s="19" t="s">
        <v>329</v>
      </c>
      <c r="D405" s="20"/>
      <c r="E405" s="20"/>
      <c r="F405" s="20"/>
      <c r="G405" s="20"/>
      <c r="H405" s="21"/>
    </row>
    <row r="406" spans="1:8" ht="12.75" customHeight="1">
      <c r="A406" s="14"/>
      <c r="B406" s="14" t="s">
        <v>332</v>
      </c>
      <c r="C406" s="14" t="str">
        <f>B408</f>
        <v>UT</v>
      </c>
      <c r="D406" s="14" t="str">
        <f>B409</f>
        <v>MT</v>
      </c>
      <c r="E406" s="14" t="str">
        <f>B410</f>
        <v>ET</v>
      </c>
      <c r="F406" s="14" t="str">
        <f>B411</f>
        <v>ST</v>
      </c>
      <c r="G406" s="14" t="str">
        <f>B412</f>
        <v>TT</v>
      </c>
      <c r="H406" s="14" t="str">
        <f>B413</f>
        <v>LT</v>
      </c>
    </row>
    <row r="407" spans="1:8" ht="12.75" customHeight="1">
      <c r="A407" s="14" t="s">
        <v>162</v>
      </c>
      <c r="B407" s="12" t="s">
        <v>348</v>
      </c>
      <c r="C407" s="12" t="str">
        <f>B407&amp;"_"&amp;B408</f>
        <v>PT3_浸透探傷試験_レベル３_RT_UT</v>
      </c>
      <c r="D407" s="12" t="str">
        <f>B407&amp;"_"&amp;B409</f>
        <v>PT3_浸透探傷試験_レベル３_RT_MT</v>
      </c>
      <c r="E407" s="12" t="str">
        <f>B407&amp;"_"&amp;B410</f>
        <v>PT3_浸透探傷試験_レベル３_RT_ET</v>
      </c>
      <c r="F407" s="12" t="str">
        <f>B407&amp;"_"&amp;B411</f>
        <v>PT3_浸透探傷試験_レベル３_RT_ST</v>
      </c>
      <c r="G407" s="12" t="str">
        <f>B407&amp;"_"&amp;B412</f>
        <v>PT3_浸透探傷試験_レベル３_RT_TT</v>
      </c>
      <c r="H407" s="12" t="str">
        <f>B407&amp;"_"&amp;B413</f>
        <v>PT3_浸透探傷試験_レベル３_RT_LT</v>
      </c>
    </row>
    <row r="408" spans="1:8" ht="12.75" customHeight="1">
      <c r="A408" s="14"/>
      <c r="B408" s="22" t="s">
        <v>258</v>
      </c>
      <c r="C408" s="11" t="str">
        <f>B409</f>
        <v>MT</v>
      </c>
      <c r="D408" s="11" t="str">
        <f>B408</f>
        <v>UT</v>
      </c>
      <c r="E408" s="11" t="str">
        <f>B408</f>
        <v>UT</v>
      </c>
      <c r="F408" s="11" t="str">
        <f>B408</f>
        <v>UT</v>
      </c>
      <c r="G408" s="11" t="str">
        <f>B408</f>
        <v>UT</v>
      </c>
      <c r="H408" s="11" t="str">
        <f>B408</f>
        <v>UT</v>
      </c>
    </row>
    <row r="409" spans="1:8" ht="12.75" customHeight="1">
      <c r="A409" s="14"/>
      <c r="B409" s="22" t="s">
        <v>259</v>
      </c>
      <c r="C409" s="11" t="str">
        <f t="shared" ref="C409:C412" si="49">B410</f>
        <v>ET</v>
      </c>
      <c r="D409" s="11" t="str">
        <f>B410</f>
        <v>ET</v>
      </c>
      <c r="E409" s="11" t="str">
        <f>B409</f>
        <v>MT</v>
      </c>
      <c r="F409" s="11" t="str">
        <f>B409</f>
        <v>MT</v>
      </c>
      <c r="G409" s="11" t="str">
        <f>B409</f>
        <v>MT</v>
      </c>
      <c r="H409" s="11" t="str">
        <f t="shared" ref="H409:H412" si="50">B409</f>
        <v>MT</v>
      </c>
    </row>
    <row r="410" spans="1:8" ht="12.75" customHeight="1">
      <c r="A410" s="14"/>
      <c r="B410" s="22" t="s">
        <v>261</v>
      </c>
      <c r="C410" s="11" t="str">
        <f t="shared" si="49"/>
        <v>ST</v>
      </c>
      <c r="D410" s="11" t="str">
        <f>B411</f>
        <v>ST</v>
      </c>
      <c r="E410" s="11" t="str">
        <f>B411</f>
        <v>ST</v>
      </c>
      <c r="F410" s="11" t="str">
        <f>B410</f>
        <v>ET</v>
      </c>
      <c r="G410" s="11" t="str">
        <f>B410</f>
        <v>ET</v>
      </c>
      <c r="H410" s="11" t="str">
        <f t="shared" si="50"/>
        <v>ET</v>
      </c>
    </row>
    <row r="411" spans="1:8" ht="12.75" customHeight="1">
      <c r="A411" s="14"/>
      <c r="B411" s="22" t="s">
        <v>262</v>
      </c>
      <c r="C411" s="11" t="str">
        <f t="shared" si="49"/>
        <v>TT</v>
      </c>
      <c r="D411" s="11" t="str">
        <f>B412</f>
        <v>TT</v>
      </c>
      <c r="E411" s="11" t="str">
        <f>B412</f>
        <v>TT</v>
      </c>
      <c r="F411" s="11" t="str">
        <f>B412</f>
        <v>TT</v>
      </c>
      <c r="G411" s="11" t="str">
        <f>B411</f>
        <v>ST</v>
      </c>
      <c r="H411" s="11" t="str">
        <f t="shared" si="50"/>
        <v>ST</v>
      </c>
    </row>
    <row r="412" spans="1:8" ht="12.75" customHeight="1">
      <c r="A412" s="14"/>
      <c r="B412" s="22" t="s">
        <v>263</v>
      </c>
      <c r="C412" s="11" t="str">
        <f t="shared" si="49"/>
        <v>LT</v>
      </c>
      <c r="D412" s="11" t="str">
        <f>B413</f>
        <v>LT</v>
      </c>
      <c r="E412" s="11" t="str">
        <f>B413</f>
        <v>LT</v>
      </c>
      <c r="F412" s="11" t="str">
        <f>B413</f>
        <v>LT</v>
      </c>
      <c r="G412" s="11" t="str">
        <f>B413</f>
        <v>LT</v>
      </c>
      <c r="H412" s="11" t="str">
        <f t="shared" si="50"/>
        <v>TT</v>
      </c>
    </row>
    <row r="413" spans="1:8" ht="12.75" customHeight="1">
      <c r="A413" s="14"/>
      <c r="B413" s="22" t="s">
        <v>264</v>
      </c>
      <c r="C413" s="12"/>
      <c r="D413" s="12"/>
      <c r="E413" s="12"/>
      <c r="F413" s="12"/>
      <c r="G413" s="12"/>
      <c r="H413" s="12"/>
    </row>
    <row r="414" spans="1:8" ht="12.75" customHeight="1">
      <c r="A414" s="14"/>
      <c r="B414" s="14"/>
      <c r="C414" s="14"/>
      <c r="D414" s="14"/>
      <c r="E414" s="14"/>
      <c r="F414" s="14"/>
      <c r="G414" s="14"/>
      <c r="H414" s="14"/>
    </row>
    <row r="415" spans="1:8" ht="12.75" customHeight="1">
      <c r="A415" s="14"/>
      <c r="B415" s="14" t="s">
        <v>332</v>
      </c>
      <c r="C415" s="14" t="str">
        <f>B417</f>
        <v>RT</v>
      </c>
      <c r="D415" s="14" t="str">
        <f>B418</f>
        <v>MT</v>
      </c>
      <c r="E415" s="14" t="str">
        <f>B419</f>
        <v>ET</v>
      </c>
      <c r="F415" s="14" t="str">
        <f>B420</f>
        <v>ST</v>
      </c>
      <c r="G415" s="14" t="str">
        <f>B421</f>
        <v>TT</v>
      </c>
      <c r="H415" s="14" t="str">
        <f>B422</f>
        <v>LT</v>
      </c>
    </row>
    <row r="416" spans="1:8" ht="12.75" customHeight="1">
      <c r="A416" s="14" t="s">
        <v>164</v>
      </c>
      <c r="B416" s="12" t="s">
        <v>349</v>
      </c>
      <c r="C416" s="12" t="str">
        <f>B416&amp;"_"&amp;B417</f>
        <v>PT3_浸透探傷試験_レベル３_UT_RT</v>
      </c>
      <c r="D416" s="12" t="str">
        <f>B416&amp;"_"&amp;B418</f>
        <v>PT3_浸透探傷試験_レベル３_UT_MT</v>
      </c>
      <c r="E416" s="12" t="str">
        <f>B416&amp;"_"&amp;B419</f>
        <v>PT3_浸透探傷試験_レベル３_UT_ET</v>
      </c>
      <c r="F416" s="12" t="str">
        <f>B416&amp;"_"&amp;B420</f>
        <v>PT3_浸透探傷試験_レベル３_UT_ST</v>
      </c>
      <c r="G416" s="12" t="str">
        <f>B416&amp;"_"&amp;B421</f>
        <v>PT3_浸透探傷試験_レベル３_UT_TT</v>
      </c>
      <c r="H416" s="12" t="str">
        <f>B416&amp;"_"&amp;B422</f>
        <v>PT3_浸透探傷試験_レベル３_UT_LT</v>
      </c>
    </row>
    <row r="417" spans="1:8" ht="12.75" customHeight="1">
      <c r="A417" s="14"/>
      <c r="B417" s="22" t="s">
        <v>265</v>
      </c>
      <c r="C417" s="11" t="str">
        <f>B418</f>
        <v>MT</v>
      </c>
      <c r="D417" s="11" t="str">
        <f>B417</f>
        <v>RT</v>
      </c>
      <c r="E417" s="11" t="str">
        <f>B417</f>
        <v>RT</v>
      </c>
      <c r="F417" s="11" t="str">
        <f>B417</f>
        <v>RT</v>
      </c>
      <c r="G417" s="11" t="str">
        <f>B417</f>
        <v>RT</v>
      </c>
      <c r="H417" s="11" t="str">
        <f>B417</f>
        <v>RT</v>
      </c>
    </row>
    <row r="418" spans="1:8" ht="12.75" customHeight="1">
      <c r="A418" s="14"/>
      <c r="B418" s="22" t="s">
        <v>259</v>
      </c>
      <c r="C418" s="11" t="str">
        <f t="shared" ref="C418:C421" si="51">B419</f>
        <v>ET</v>
      </c>
      <c r="D418" s="11" t="str">
        <f>B419</f>
        <v>ET</v>
      </c>
      <c r="E418" s="11" t="str">
        <f>B418</f>
        <v>MT</v>
      </c>
      <c r="F418" s="11" t="str">
        <f>B418</f>
        <v>MT</v>
      </c>
      <c r="G418" s="11" t="str">
        <f>B418</f>
        <v>MT</v>
      </c>
      <c r="H418" s="11" t="str">
        <f t="shared" ref="H418:H421" si="52">B418</f>
        <v>MT</v>
      </c>
    </row>
    <row r="419" spans="1:8" ht="12.75" customHeight="1">
      <c r="A419" s="14"/>
      <c r="B419" s="22" t="s">
        <v>261</v>
      </c>
      <c r="C419" s="11" t="str">
        <f t="shared" si="51"/>
        <v>ST</v>
      </c>
      <c r="D419" s="11" t="str">
        <f>B420</f>
        <v>ST</v>
      </c>
      <c r="E419" s="11" t="str">
        <f>B420</f>
        <v>ST</v>
      </c>
      <c r="F419" s="11" t="str">
        <f>B419</f>
        <v>ET</v>
      </c>
      <c r="G419" s="11" t="str">
        <f>B419</f>
        <v>ET</v>
      </c>
      <c r="H419" s="11" t="str">
        <f t="shared" si="52"/>
        <v>ET</v>
      </c>
    </row>
    <row r="420" spans="1:8" ht="12.75" customHeight="1">
      <c r="A420" s="14"/>
      <c r="B420" s="22" t="s">
        <v>262</v>
      </c>
      <c r="C420" s="11" t="str">
        <f t="shared" si="51"/>
        <v>TT</v>
      </c>
      <c r="D420" s="11" t="str">
        <f>B421</f>
        <v>TT</v>
      </c>
      <c r="E420" s="11" t="str">
        <f>B421</f>
        <v>TT</v>
      </c>
      <c r="F420" s="11" t="str">
        <f>B421</f>
        <v>TT</v>
      </c>
      <c r="G420" s="11" t="str">
        <f>B420</f>
        <v>ST</v>
      </c>
      <c r="H420" s="11" t="str">
        <f t="shared" si="52"/>
        <v>ST</v>
      </c>
    </row>
    <row r="421" spans="1:8" ht="12.75" customHeight="1">
      <c r="A421" s="14"/>
      <c r="B421" s="22" t="s">
        <v>263</v>
      </c>
      <c r="C421" s="11" t="str">
        <f t="shared" si="51"/>
        <v>LT</v>
      </c>
      <c r="D421" s="11" t="str">
        <f>B422</f>
        <v>LT</v>
      </c>
      <c r="E421" s="11" t="str">
        <f>B422</f>
        <v>LT</v>
      </c>
      <c r="F421" s="11" t="str">
        <f>B422</f>
        <v>LT</v>
      </c>
      <c r="G421" s="11" t="str">
        <f>B422</f>
        <v>LT</v>
      </c>
      <c r="H421" s="11" t="str">
        <f t="shared" si="52"/>
        <v>TT</v>
      </c>
    </row>
    <row r="422" spans="1:8" ht="12.75" customHeight="1">
      <c r="A422" s="14"/>
      <c r="B422" s="22" t="s">
        <v>264</v>
      </c>
      <c r="C422" s="12"/>
      <c r="D422" s="12"/>
      <c r="E422" s="12"/>
      <c r="F422" s="12"/>
      <c r="G422" s="12"/>
      <c r="H422" s="12"/>
    </row>
    <row r="423" spans="1:8" ht="12.75" customHeight="1">
      <c r="A423" s="14"/>
      <c r="B423" s="14"/>
      <c r="C423" s="14"/>
      <c r="D423" s="14"/>
      <c r="E423" s="14"/>
      <c r="F423" s="14"/>
      <c r="G423" s="14"/>
      <c r="H423" s="14"/>
    </row>
    <row r="424" spans="1:8" ht="12.75" customHeight="1">
      <c r="A424" s="14"/>
      <c r="B424" s="14" t="s">
        <v>332</v>
      </c>
      <c r="C424" s="14" t="str">
        <f>B426</f>
        <v>RT</v>
      </c>
      <c r="D424" s="14" t="str">
        <f>B427</f>
        <v>UT</v>
      </c>
      <c r="E424" s="14" t="str">
        <f>B428</f>
        <v>ET</v>
      </c>
      <c r="F424" s="14" t="str">
        <f>B429</f>
        <v>ST</v>
      </c>
      <c r="G424" s="14" t="str">
        <f>B430</f>
        <v>TT</v>
      </c>
      <c r="H424" s="14" t="str">
        <f>B431</f>
        <v>LT</v>
      </c>
    </row>
    <row r="425" spans="1:8" ht="12.75" customHeight="1">
      <c r="A425" s="14" t="s">
        <v>259</v>
      </c>
      <c r="B425" s="12" t="s">
        <v>350</v>
      </c>
      <c r="C425" s="12" t="str">
        <f>B425&amp;"_"&amp;B426</f>
        <v>PT3_浸透探傷試験_レベル３_MT_RT</v>
      </c>
      <c r="D425" s="12" t="str">
        <f>B425&amp;"_"&amp;B427</f>
        <v>PT3_浸透探傷試験_レベル３_MT_UT</v>
      </c>
      <c r="E425" s="12" t="str">
        <f>B425&amp;"_"&amp;B428</f>
        <v>PT3_浸透探傷試験_レベル３_MT_ET</v>
      </c>
      <c r="F425" s="12" t="str">
        <f>B425&amp;"_"&amp;B429</f>
        <v>PT3_浸透探傷試験_レベル３_MT_ST</v>
      </c>
      <c r="G425" s="12" t="str">
        <f>B425&amp;"_"&amp;B430</f>
        <v>PT3_浸透探傷試験_レベル３_MT_TT</v>
      </c>
      <c r="H425" s="12" t="str">
        <f>B425&amp;"_"&amp;B431</f>
        <v>PT3_浸透探傷試験_レベル３_MT_LT</v>
      </c>
    </row>
    <row r="426" spans="1:8" ht="12.75" customHeight="1">
      <c r="A426" s="14"/>
      <c r="B426" s="22" t="s">
        <v>265</v>
      </c>
      <c r="C426" s="11" t="str">
        <f>B427</f>
        <v>UT</v>
      </c>
      <c r="D426" s="11" t="str">
        <f>B426</f>
        <v>RT</v>
      </c>
      <c r="E426" s="11" t="str">
        <f>B426</f>
        <v>RT</v>
      </c>
      <c r="F426" s="11" t="str">
        <f>B426</f>
        <v>RT</v>
      </c>
      <c r="G426" s="11" t="str">
        <f>B426</f>
        <v>RT</v>
      </c>
      <c r="H426" s="11" t="str">
        <f>B426</f>
        <v>RT</v>
      </c>
    </row>
    <row r="427" spans="1:8" ht="12.75" customHeight="1">
      <c r="A427" s="14"/>
      <c r="B427" s="22" t="s">
        <v>258</v>
      </c>
      <c r="C427" s="11" t="str">
        <f t="shared" ref="C427:C430" si="53">B428</f>
        <v>ET</v>
      </c>
      <c r="D427" s="11" t="str">
        <f>B428</f>
        <v>ET</v>
      </c>
      <c r="E427" s="11" t="str">
        <f>B427</f>
        <v>UT</v>
      </c>
      <c r="F427" s="11" t="str">
        <f>B427</f>
        <v>UT</v>
      </c>
      <c r="G427" s="11" t="str">
        <f>B427</f>
        <v>UT</v>
      </c>
      <c r="H427" s="11" t="str">
        <f t="shared" ref="H427" si="54">B427</f>
        <v>UT</v>
      </c>
    </row>
    <row r="428" spans="1:8" ht="12.75" customHeight="1">
      <c r="A428" s="14"/>
      <c r="B428" s="22" t="s">
        <v>261</v>
      </c>
      <c r="C428" s="11" t="str">
        <f t="shared" si="53"/>
        <v>ST</v>
      </c>
      <c r="D428" s="11" t="str">
        <f>B429</f>
        <v>ST</v>
      </c>
      <c r="E428" s="12"/>
      <c r="F428" s="12"/>
      <c r="G428" s="12"/>
      <c r="H428" s="12"/>
    </row>
    <row r="429" spans="1:8" ht="12.75" customHeight="1">
      <c r="A429" s="14"/>
      <c r="B429" s="22" t="s">
        <v>262</v>
      </c>
      <c r="C429" s="11" t="str">
        <f t="shared" si="53"/>
        <v>TT</v>
      </c>
      <c r="D429" s="11" t="str">
        <f>B430</f>
        <v>TT</v>
      </c>
      <c r="E429" s="12"/>
      <c r="F429" s="12"/>
      <c r="G429" s="12"/>
      <c r="H429" s="12"/>
    </row>
    <row r="430" spans="1:8" ht="12.75" customHeight="1">
      <c r="A430" s="14"/>
      <c r="B430" s="22" t="s">
        <v>263</v>
      </c>
      <c r="C430" s="11" t="str">
        <f t="shared" si="53"/>
        <v>LT</v>
      </c>
      <c r="D430" s="11" t="str">
        <f>B431</f>
        <v>LT</v>
      </c>
      <c r="E430" s="12"/>
      <c r="F430" s="12"/>
      <c r="G430" s="12"/>
      <c r="H430" s="12"/>
    </row>
    <row r="431" spans="1:8" ht="12.75" customHeight="1">
      <c r="A431" s="14"/>
      <c r="B431" s="22" t="s">
        <v>264</v>
      </c>
      <c r="C431" s="12"/>
      <c r="D431" s="12"/>
      <c r="E431" s="12"/>
      <c r="F431" s="12"/>
      <c r="G431" s="12"/>
      <c r="H431" s="12"/>
    </row>
    <row r="432" spans="1:8" ht="12.75" customHeight="1">
      <c r="A432" s="14"/>
      <c r="B432" s="14"/>
      <c r="C432" s="14"/>
      <c r="D432" s="14"/>
      <c r="E432" s="14"/>
      <c r="F432" s="14"/>
      <c r="G432" s="14"/>
      <c r="H432" s="14"/>
    </row>
    <row r="433" spans="1:8" ht="12.75" customHeight="1">
      <c r="A433" s="14"/>
      <c r="B433" s="14" t="s">
        <v>332</v>
      </c>
      <c r="C433" s="23" t="str">
        <f>B435</f>
        <v>RT</v>
      </c>
      <c r="D433" s="23" t="str">
        <f>B436</f>
        <v>UT</v>
      </c>
      <c r="E433" s="23" t="str">
        <f>B437</f>
        <v>MT</v>
      </c>
      <c r="F433" s="23" t="str">
        <f>B438</f>
        <v>ST</v>
      </c>
      <c r="G433" s="23" t="str">
        <f>B439</f>
        <v>TT</v>
      </c>
      <c r="H433" s="23" t="str">
        <f>B440</f>
        <v>LT</v>
      </c>
    </row>
    <row r="434" spans="1:8" ht="12.75" customHeight="1">
      <c r="A434" s="14" t="s">
        <v>261</v>
      </c>
      <c r="B434" s="12" t="s">
        <v>351</v>
      </c>
      <c r="C434" s="12" t="str">
        <f>B434&amp;"_"&amp;B435</f>
        <v>PT3_浸透探傷試験_レベル３_ET_RT</v>
      </c>
      <c r="D434" s="12" t="str">
        <f>B434&amp;"_"&amp;B436</f>
        <v>PT3_浸透探傷試験_レベル３_ET_UT</v>
      </c>
      <c r="E434" s="12" t="str">
        <f>B434&amp;"_"&amp;B437</f>
        <v>PT3_浸透探傷試験_レベル３_ET_MT</v>
      </c>
      <c r="F434" s="12" t="str">
        <f>B434&amp;"_"&amp;B438</f>
        <v>PT3_浸透探傷試験_レベル３_ET_ST</v>
      </c>
      <c r="G434" s="12" t="str">
        <f>B434&amp;"_"&amp;B439</f>
        <v>PT3_浸透探傷試験_レベル３_ET_TT</v>
      </c>
      <c r="H434" s="12" t="str">
        <f>B434&amp;"_"&amp;B440</f>
        <v>PT3_浸透探傷試験_レベル３_ET_LT</v>
      </c>
    </row>
    <row r="435" spans="1:8" ht="12.75" customHeight="1">
      <c r="A435" s="14"/>
      <c r="B435" s="22" t="s">
        <v>265</v>
      </c>
      <c r="C435" s="11" t="str">
        <f>B436</f>
        <v>UT</v>
      </c>
      <c r="D435" s="11" t="str">
        <f>B435</f>
        <v>RT</v>
      </c>
      <c r="E435" s="11" t="str">
        <f>B435</f>
        <v>RT</v>
      </c>
      <c r="F435" s="11" t="str">
        <f>B435</f>
        <v>RT</v>
      </c>
      <c r="G435" s="11" t="str">
        <f>B435</f>
        <v>RT</v>
      </c>
      <c r="H435" s="11" t="str">
        <f>B435</f>
        <v>RT</v>
      </c>
    </row>
    <row r="436" spans="1:8" ht="12.75" customHeight="1">
      <c r="A436" s="14"/>
      <c r="B436" s="22" t="s">
        <v>258</v>
      </c>
      <c r="C436" s="11" t="str">
        <f t="shared" ref="C436:C439" si="55">B437</f>
        <v>MT</v>
      </c>
      <c r="D436" s="11" t="str">
        <f>B437</f>
        <v>MT</v>
      </c>
      <c r="E436" s="11" t="str">
        <f>B436</f>
        <v>UT</v>
      </c>
      <c r="F436" s="11" t="str">
        <f>B436</f>
        <v>UT</v>
      </c>
      <c r="G436" s="11" t="str">
        <f>B436</f>
        <v>UT</v>
      </c>
      <c r="H436" s="11" t="str">
        <f t="shared" ref="H436" si="56">B436</f>
        <v>UT</v>
      </c>
    </row>
    <row r="437" spans="1:8" ht="12.75" customHeight="1">
      <c r="A437" s="14"/>
      <c r="B437" s="22" t="s">
        <v>259</v>
      </c>
      <c r="C437" s="11" t="str">
        <f t="shared" si="55"/>
        <v>ST</v>
      </c>
      <c r="D437" s="11" t="str">
        <f>B438</f>
        <v>ST</v>
      </c>
      <c r="E437" s="12"/>
      <c r="F437" s="12"/>
      <c r="G437" s="12"/>
      <c r="H437" s="12"/>
    </row>
    <row r="438" spans="1:8" ht="12.75" customHeight="1">
      <c r="A438" s="14"/>
      <c r="B438" s="22" t="s">
        <v>262</v>
      </c>
      <c r="C438" s="11" t="str">
        <f t="shared" si="55"/>
        <v>TT</v>
      </c>
      <c r="D438" s="11" t="str">
        <f>B439</f>
        <v>TT</v>
      </c>
      <c r="E438" s="12"/>
      <c r="F438" s="12"/>
      <c r="G438" s="12"/>
      <c r="H438" s="12"/>
    </row>
    <row r="439" spans="1:8" ht="12.75" customHeight="1">
      <c r="A439" s="14"/>
      <c r="B439" s="22" t="s">
        <v>263</v>
      </c>
      <c r="C439" s="11" t="str">
        <f t="shared" si="55"/>
        <v>LT</v>
      </c>
      <c r="D439" s="11" t="str">
        <f>B440</f>
        <v>LT</v>
      </c>
      <c r="E439" s="12"/>
      <c r="F439" s="12"/>
      <c r="G439" s="12"/>
      <c r="H439" s="12"/>
    </row>
    <row r="440" spans="1:8" ht="12.75" customHeight="1">
      <c r="A440" s="14"/>
      <c r="B440" s="22" t="s">
        <v>264</v>
      </c>
      <c r="C440" s="12"/>
      <c r="D440" s="12"/>
      <c r="E440" s="12"/>
      <c r="F440" s="12"/>
      <c r="G440" s="12"/>
      <c r="H440" s="12"/>
    </row>
    <row r="441" spans="1:8" ht="12.75" customHeight="1">
      <c r="A441" s="14"/>
      <c r="B441" s="14"/>
      <c r="C441" s="14"/>
      <c r="D441" s="14"/>
      <c r="E441" s="14"/>
      <c r="F441" s="14"/>
      <c r="G441" s="14"/>
      <c r="H441" s="14"/>
    </row>
    <row r="442" spans="1:8" ht="12.75" customHeight="1">
      <c r="A442" s="14"/>
      <c r="B442" s="14" t="s">
        <v>332</v>
      </c>
      <c r="C442" s="23" t="str">
        <f>B444</f>
        <v>RT</v>
      </c>
      <c r="D442" s="23" t="str">
        <f>B445</f>
        <v>UT</v>
      </c>
      <c r="E442" s="23" t="str">
        <f>B446</f>
        <v>MT</v>
      </c>
      <c r="F442" s="23" t="str">
        <f>B447</f>
        <v>ET</v>
      </c>
      <c r="G442" s="23" t="str">
        <f>B448</f>
        <v>TT</v>
      </c>
      <c r="H442" s="23" t="str">
        <f>B449</f>
        <v>LT</v>
      </c>
    </row>
    <row r="443" spans="1:8" ht="12.75" customHeight="1">
      <c r="A443" s="14" t="s">
        <v>262</v>
      </c>
      <c r="B443" s="12" t="s">
        <v>352</v>
      </c>
      <c r="C443" s="12" t="str">
        <f>B443&amp;"_"&amp;B444</f>
        <v>PT3_浸透探傷試験_レベル３_ST_RT</v>
      </c>
      <c r="D443" s="12" t="str">
        <f>B443&amp;"_"&amp;B445</f>
        <v>PT3_浸透探傷試験_レベル３_ST_UT</v>
      </c>
      <c r="E443" s="12" t="str">
        <f>B443&amp;"_"&amp;B446</f>
        <v>PT3_浸透探傷試験_レベル３_ST_MT</v>
      </c>
      <c r="F443" s="12" t="str">
        <f>B443&amp;"_"&amp;B447</f>
        <v>PT3_浸透探傷試験_レベル３_ST_ET</v>
      </c>
      <c r="G443" s="12" t="str">
        <f>B443&amp;"_"&amp;B448</f>
        <v>PT3_浸透探傷試験_レベル３_ST_TT</v>
      </c>
      <c r="H443" s="12" t="str">
        <f>B443&amp;"_"&amp;B449</f>
        <v>PT3_浸透探傷試験_レベル３_ST_LT</v>
      </c>
    </row>
    <row r="444" spans="1:8" ht="12.75" customHeight="1">
      <c r="A444" s="14"/>
      <c r="B444" s="22" t="s">
        <v>265</v>
      </c>
      <c r="C444" s="11" t="str">
        <f>B445</f>
        <v>UT</v>
      </c>
      <c r="D444" s="11" t="str">
        <f>B444</f>
        <v>RT</v>
      </c>
      <c r="E444" s="11" t="str">
        <f>B444</f>
        <v>RT</v>
      </c>
      <c r="F444" s="11" t="str">
        <f>B444</f>
        <v>RT</v>
      </c>
      <c r="G444" s="11" t="str">
        <f>B444</f>
        <v>RT</v>
      </c>
      <c r="H444" s="11" t="str">
        <f>B444</f>
        <v>RT</v>
      </c>
    </row>
    <row r="445" spans="1:8" ht="12.75" customHeight="1">
      <c r="A445" s="14"/>
      <c r="B445" s="22" t="s">
        <v>258</v>
      </c>
      <c r="C445" s="11" t="str">
        <f t="shared" ref="C445:C448" si="57">B446</f>
        <v>MT</v>
      </c>
      <c r="D445" s="11" t="str">
        <f>B446</f>
        <v>MT</v>
      </c>
      <c r="E445" s="11" t="str">
        <f>B445</f>
        <v>UT</v>
      </c>
      <c r="F445" s="11" t="str">
        <f>B445</f>
        <v>UT</v>
      </c>
      <c r="G445" s="11" t="str">
        <f>B445</f>
        <v>UT</v>
      </c>
      <c r="H445" s="11" t="str">
        <f t="shared" ref="H445" si="58">B445</f>
        <v>UT</v>
      </c>
    </row>
    <row r="446" spans="1:8" ht="12.75" customHeight="1">
      <c r="A446" s="14"/>
      <c r="B446" s="22" t="s">
        <v>259</v>
      </c>
      <c r="C446" s="11" t="str">
        <f t="shared" si="57"/>
        <v>ET</v>
      </c>
      <c r="D446" s="11" t="str">
        <f>B447</f>
        <v>ET</v>
      </c>
      <c r="E446" s="12"/>
      <c r="F446" s="12"/>
      <c r="G446" s="12"/>
      <c r="H446" s="12"/>
    </row>
    <row r="447" spans="1:8" ht="12.75" customHeight="1">
      <c r="A447" s="14"/>
      <c r="B447" s="22" t="s">
        <v>261</v>
      </c>
      <c r="C447" s="11" t="str">
        <f t="shared" si="57"/>
        <v>TT</v>
      </c>
      <c r="D447" s="11" t="str">
        <f>B448</f>
        <v>TT</v>
      </c>
      <c r="E447" s="12"/>
      <c r="F447" s="12"/>
      <c r="G447" s="12"/>
      <c r="H447" s="12"/>
    </row>
    <row r="448" spans="1:8" ht="12.75" customHeight="1">
      <c r="A448" s="14"/>
      <c r="B448" s="22" t="s">
        <v>263</v>
      </c>
      <c r="C448" s="11" t="str">
        <f t="shared" si="57"/>
        <v>LT</v>
      </c>
      <c r="D448" s="11" t="str">
        <f>B449</f>
        <v>LT</v>
      </c>
      <c r="E448" s="12"/>
      <c r="F448" s="12"/>
      <c r="G448" s="12"/>
      <c r="H448" s="12"/>
    </row>
    <row r="449" spans="1:8" ht="12.75" customHeight="1">
      <c r="A449" s="14"/>
      <c r="B449" s="22" t="s">
        <v>264</v>
      </c>
      <c r="C449" s="12"/>
      <c r="D449" s="12"/>
      <c r="E449" s="12"/>
      <c r="F449" s="12"/>
      <c r="G449" s="12"/>
      <c r="H449" s="12"/>
    </row>
    <row r="450" spans="1:8" ht="12.75" customHeight="1">
      <c r="A450" s="14"/>
      <c r="B450" s="14"/>
      <c r="C450" s="14"/>
      <c r="D450" s="14"/>
      <c r="E450" s="14"/>
      <c r="F450" s="14"/>
      <c r="G450" s="14"/>
      <c r="H450" s="14"/>
    </row>
    <row r="451" spans="1:8" ht="12.75" customHeight="1">
      <c r="A451" s="14"/>
      <c r="B451" s="14" t="s">
        <v>332</v>
      </c>
      <c r="C451" s="23" t="str">
        <f>B453</f>
        <v>RT</v>
      </c>
      <c r="D451" s="23" t="str">
        <f>B454</f>
        <v>UT</v>
      </c>
      <c r="E451" s="23" t="str">
        <f>B455</f>
        <v>MT</v>
      </c>
      <c r="F451" s="23" t="str">
        <f>B456</f>
        <v>ET</v>
      </c>
      <c r="G451" s="23" t="str">
        <f>B457</f>
        <v>ST</v>
      </c>
      <c r="H451" s="23" t="str">
        <f>B458</f>
        <v>LT</v>
      </c>
    </row>
    <row r="452" spans="1:8" ht="12.75" customHeight="1">
      <c r="A452" s="14" t="s">
        <v>263</v>
      </c>
      <c r="B452" s="12" t="s">
        <v>353</v>
      </c>
      <c r="C452" s="12" t="str">
        <f>B452&amp;"_"&amp;B453</f>
        <v>PT3_浸透探傷試験_レベル３_TT_RT</v>
      </c>
      <c r="D452" s="12" t="str">
        <f>B452&amp;"_"&amp;B454</f>
        <v>PT3_浸透探傷試験_レベル３_TT_UT</v>
      </c>
      <c r="E452" s="12" t="str">
        <f>B452&amp;"_"&amp;B455</f>
        <v>PT3_浸透探傷試験_レベル３_TT_MT</v>
      </c>
      <c r="F452" s="12" t="str">
        <f>B452&amp;"_"&amp;B456</f>
        <v>PT3_浸透探傷試験_レベル３_TT_ET</v>
      </c>
      <c r="G452" s="12" t="str">
        <f>B452&amp;"_"&amp;B457</f>
        <v>PT3_浸透探傷試験_レベル３_TT_ST</v>
      </c>
      <c r="H452" s="12" t="str">
        <f>B452&amp;"_"&amp;B458</f>
        <v>PT3_浸透探傷試験_レベル３_TT_LT</v>
      </c>
    </row>
    <row r="453" spans="1:8" ht="12.75" customHeight="1">
      <c r="A453" s="14"/>
      <c r="B453" s="22" t="s">
        <v>265</v>
      </c>
      <c r="C453" s="11" t="str">
        <f>B454</f>
        <v>UT</v>
      </c>
      <c r="D453" s="11" t="str">
        <f>B453</f>
        <v>RT</v>
      </c>
      <c r="E453" s="11" t="str">
        <f>B453</f>
        <v>RT</v>
      </c>
      <c r="F453" s="11" t="str">
        <f>B453</f>
        <v>RT</v>
      </c>
      <c r="G453" s="11" t="str">
        <f>B453</f>
        <v>RT</v>
      </c>
      <c r="H453" s="11" t="str">
        <f>B453</f>
        <v>RT</v>
      </c>
    </row>
    <row r="454" spans="1:8" ht="12.75" customHeight="1">
      <c r="A454" s="14"/>
      <c r="B454" s="22" t="s">
        <v>258</v>
      </c>
      <c r="C454" s="11" t="str">
        <f t="shared" ref="C454:C457" si="59">B455</f>
        <v>MT</v>
      </c>
      <c r="D454" s="11" t="str">
        <f>B455</f>
        <v>MT</v>
      </c>
      <c r="E454" s="11" t="str">
        <f>B454</f>
        <v>UT</v>
      </c>
      <c r="F454" s="11" t="str">
        <f>B454</f>
        <v>UT</v>
      </c>
      <c r="G454" s="11" t="str">
        <f>B454</f>
        <v>UT</v>
      </c>
      <c r="H454" s="11" t="str">
        <f t="shared" ref="H454" si="60">B454</f>
        <v>UT</v>
      </c>
    </row>
    <row r="455" spans="1:8" ht="12.75" customHeight="1">
      <c r="A455" s="14"/>
      <c r="B455" s="22" t="s">
        <v>259</v>
      </c>
      <c r="C455" s="11" t="str">
        <f t="shared" si="59"/>
        <v>ET</v>
      </c>
      <c r="D455" s="11" t="str">
        <f>B456</f>
        <v>ET</v>
      </c>
      <c r="E455" s="12"/>
      <c r="F455" s="12"/>
      <c r="G455" s="12"/>
      <c r="H455" s="12"/>
    </row>
    <row r="456" spans="1:8" ht="12.75" customHeight="1">
      <c r="A456" s="14"/>
      <c r="B456" s="22" t="s">
        <v>261</v>
      </c>
      <c r="C456" s="11" t="str">
        <f t="shared" si="59"/>
        <v>ST</v>
      </c>
      <c r="D456" s="11" t="str">
        <f>B457</f>
        <v>ST</v>
      </c>
      <c r="E456" s="12"/>
      <c r="F456" s="12"/>
      <c r="G456" s="12"/>
      <c r="H456" s="12"/>
    </row>
    <row r="457" spans="1:8" ht="12.75" customHeight="1">
      <c r="A457" s="14"/>
      <c r="B457" s="22" t="s">
        <v>262</v>
      </c>
      <c r="C457" s="11" t="str">
        <f t="shared" si="59"/>
        <v>LT</v>
      </c>
      <c r="D457" s="11" t="str">
        <f>B458</f>
        <v>LT</v>
      </c>
      <c r="E457" s="12"/>
      <c r="F457" s="12"/>
      <c r="G457" s="12"/>
      <c r="H457" s="12"/>
    </row>
    <row r="458" spans="1:8" ht="12.75" customHeight="1">
      <c r="A458" s="14"/>
      <c r="B458" s="22" t="s">
        <v>264</v>
      </c>
      <c r="C458" s="12"/>
      <c r="D458" s="12"/>
      <c r="E458" s="12"/>
      <c r="F458" s="12"/>
      <c r="G458" s="12"/>
      <c r="H458" s="12"/>
    </row>
    <row r="459" spans="1:8" ht="12.75" customHeight="1">
      <c r="A459" s="14"/>
      <c r="B459" s="14"/>
      <c r="C459" s="14"/>
      <c r="D459" s="14"/>
      <c r="E459" s="14"/>
      <c r="F459" s="14"/>
      <c r="G459" s="14"/>
      <c r="H459" s="14"/>
    </row>
    <row r="460" spans="1:8" ht="12.75" customHeight="1">
      <c r="A460" s="14"/>
      <c r="B460" s="14" t="s">
        <v>332</v>
      </c>
      <c r="C460" s="14" t="str">
        <f>B462</f>
        <v>RT</v>
      </c>
      <c r="D460" s="14" t="str">
        <f>B463</f>
        <v>UT</v>
      </c>
      <c r="E460" s="14" t="str">
        <f>B464</f>
        <v>MT</v>
      </c>
      <c r="F460" s="14" t="str">
        <f>B465</f>
        <v>ET</v>
      </c>
      <c r="G460" s="14" t="str">
        <f>B466</f>
        <v>ST</v>
      </c>
      <c r="H460" s="14" t="str">
        <f>B467</f>
        <v>TT</v>
      </c>
    </row>
    <row r="461" spans="1:8" ht="12.75" customHeight="1">
      <c r="A461" s="14" t="s">
        <v>264</v>
      </c>
      <c r="B461" s="12" t="s">
        <v>354</v>
      </c>
      <c r="C461" s="12" t="str">
        <f>B461&amp;"_"&amp;B462</f>
        <v>PT3_浸透探傷試験_レベル３_LT_RT</v>
      </c>
      <c r="D461" s="12" t="str">
        <f>B461&amp;"_"&amp;B463</f>
        <v>PT3_浸透探傷試験_レベル３_LT_UT</v>
      </c>
      <c r="E461" s="12" t="str">
        <f>B461&amp;"_"&amp;B464</f>
        <v>PT3_浸透探傷試験_レベル３_LT_MT</v>
      </c>
      <c r="F461" s="12" t="str">
        <f>B461&amp;"_"&amp;B465</f>
        <v>PT3_浸透探傷試験_レベル３_LT_ET</v>
      </c>
      <c r="G461" s="12" t="str">
        <f>B461&amp;"_"&amp;B466</f>
        <v>PT3_浸透探傷試験_レベル３_LT_ST</v>
      </c>
      <c r="H461" s="12" t="str">
        <f>B461&amp;"_"&amp;B467</f>
        <v>PT3_浸透探傷試験_レベル３_LT_TT</v>
      </c>
    </row>
    <row r="462" spans="1:8" ht="12.75" customHeight="1">
      <c r="A462" s="14"/>
      <c r="B462" s="22" t="s">
        <v>265</v>
      </c>
      <c r="C462" s="11" t="str">
        <f>B463</f>
        <v>UT</v>
      </c>
      <c r="D462" s="11" t="str">
        <f>B462</f>
        <v>RT</v>
      </c>
      <c r="E462" s="11" t="str">
        <f>B462</f>
        <v>RT</v>
      </c>
      <c r="F462" s="11" t="str">
        <f>B462</f>
        <v>RT</v>
      </c>
      <c r="G462" s="11" t="str">
        <f>B462</f>
        <v>RT</v>
      </c>
      <c r="H462" s="11" t="str">
        <f>B462</f>
        <v>RT</v>
      </c>
    </row>
    <row r="463" spans="1:8" ht="12.75" customHeight="1">
      <c r="A463" s="14"/>
      <c r="B463" s="22" t="s">
        <v>258</v>
      </c>
      <c r="C463" s="11" t="str">
        <f t="shared" ref="C463:C466" si="61">B464</f>
        <v>MT</v>
      </c>
      <c r="D463" s="11" t="str">
        <f>B464</f>
        <v>MT</v>
      </c>
      <c r="E463" s="11" t="str">
        <f>B463</f>
        <v>UT</v>
      </c>
      <c r="F463" s="11" t="str">
        <f>B463</f>
        <v>UT</v>
      </c>
      <c r="G463" s="11" t="str">
        <f>B463</f>
        <v>UT</v>
      </c>
      <c r="H463" s="11" t="str">
        <f t="shared" ref="H463" si="62">B463</f>
        <v>UT</v>
      </c>
    </row>
    <row r="464" spans="1:8" ht="12.75" customHeight="1">
      <c r="A464" s="14"/>
      <c r="B464" s="22" t="s">
        <v>259</v>
      </c>
      <c r="C464" s="11" t="str">
        <f t="shared" si="61"/>
        <v>ET</v>
      </c>
      <c r="D464" s="11" t="str">
        <f>B465</f>
        <v>ET</v>
      </c>
      <c r="E464" s="12"/>
      <c r="F464" s="12"/>
      <c r="G464" s="12"/>
      <c r="H464" s="12"/>
    </row>
    <row r="465" spans="1:8" ht="12.75" customHeight="1">
      <c r="A465" s="14"/>
      <c r="B465" s="22" t="s">
        <v>261</v>
      </c>
      <c r="C465" s="11" t="str">
        <f t="shared" si="61"/>
        <v>ST</v>
      </c>
      <c r="D465" s="11" t="str">
        <f>B466</f>
        <v>ST</v>
      </c>
      <c r="E465" s="12"/>
      <c r="F465" s="12"/>
      <c r="G465" s="12"/>
      <c r="H465" s="12"/>
    </row>
    <row r="466" spans="1:8" ht="12.75" customHeight="1">
      <c r="A466" s="14"/>
      <c r="B466" s="22" t="s">
        <v>262</v>
      </c>
      <c r="C466" s="11" t="str">
        <f t="shared" si="61"/>
        <v>TT</v>
      </c>
      <c r="D466" s="11" t="str">
        <f>B467</f>
        <v>TT</v>
      </c>
      <c r="E466" s="12"/>
      <c r="F466" s="12"/>
      <c r="G466" s="12"/>
      <c r="H466" s="12"/>
    </row>
    <row r="467" spans="1:8" ht="12.75" customHeight="1">
      <c r="A467" s="14"/>
      <c r="B467" s="22" t="s">
        <v>263</v>
      </c>
      <c r="C467" s="12"/>
      <c r="D467" s="12"/>
      <c r="E467" s="12"/>
      <c r="F467" s="12"/>
      <c r="G467" s="12"/>
      <c r="H467" s="12"/>
    </row>
    <row r="468" spans="1:8" ht="12.75" customHeight="1">
      <c r="A468" s="14"/>
      <c r="B468" s="14"/>
      <c r="C468" s="14"/>
      <c r="D468" s="14"/>
      <c r="E468" s="14"/>
      <c r="F468" s="14"/>
      <c r="G468" s="14"/>
      <c r="H468" s="14"/>
    </row>
    <row r="469" spans="1:8" ht="12.75" customHeight="1" thickBot="1">
      <c r="A469" s="14"/>
      <c r="B469" s="14"/>
      <c r="C469" s="14"/>
      <c r="D469" s="14"/>
      <c r="E469" s="14"/>
      <c r="F469" s="14"/>
      <c r="G469" s="14"/>
      <c r="H469" s="14"/>
    </row>
    <row r="470" spans="1:8" ht="12.75" customHeight="1" thickBot="1">
      <c r="A470" s="17" t="s">
        <v>389</v>
      </c>
      <c r="B470" s="18" t="s">
        <v>328</v>
      </c>
      <c r="C470" s="19" t="s">
        <v>329</v>
      </c>
      <c r="D470" s="20"/>
      <c r="E470" s="20"/>
      <c r="F470" s="20"/>
      <c r="G470" s="20"/>
      <c r="H470" s="21"/>
    </row>
    <row r="471" spans="1:8" ht="12.75" customHeight="1">
      <c r="A471" s="14"/>
      <c r="B471" s="14" t="s">
        <v>333</v>
      </c>
      <c r="C471" s="14" t="str">
        <f>B473</f>
        <v>UT</v>
      </c>
      <c r="D471" s="14" t="str">
        <f>B474</f>
        <v>MT</v>
      </c>
      <c r="E471" s="14" t="str">
        <f>B475</f>
        <v>PT</v>
      </c>
      <c r="F471" s="14" t="str">
        <f>B476</f>
        <v>ST</v>
      </c>
      <c r="G471" s="14" t="str">
        <f>B477</f>
        <v>TT</v>
      </c>
      <c r="H471" s="14" t="str">
        <f>B478</f>
        <v>LT</v>
      </c>
    </row>
    <row r="472" spans="1:8" ht="12.75" customHeight="1">
      <c r="A472" s="14" t="s">
        <v>162</v>
      </c>
      <c r="B472" s="12" t="s">
        <v>355</v>
      </c>
      <c r="C472" s="12" t="str">
        <f>B472&amp;"_"&amp;B473</f>
        <v>ET3_渦電流探傷試験_レベル３_RT_UT</v>
      </c>
      <c r="D472" s="12" t="str">
        <f>B472&amp;"_"&amp;B474</f>
        <v>ET3_渦電流探傷試験_レベル３_RT_MT</v>
      </c>
      <c r="E472" s="12" t="str">
        <f>B472&amp;"_"&amp;B475</f>
        <v>ET3_渦電流探傷試験_レベル３_RT_PT</v>
      </c>
      <c r="F472" s="12" t="str">
        <f>B472&amp;"_"&amp;B476</f>
        <v>ET3_渦電流探傷試験_レベル３_RT_ST</v>
      </c>
      <c r="G472" s="12" t="str">
        <f>B472&amp;"_"&amp;B477</f>
        <v>ET3_渦電流探傷試験_レベル３_RT_TT</v>
      </c>
      <c r="H472" s="12" t="str">
        <f>B472&amp;"_"&amp;B478</f>
        <v>ET3_渦電流探傷試験_レベル３_RT_LT</v>
      </c>
    </row>
    <row r="473" spans="1:8" ht="12.75" customHeight="1">
      <c r="A473" s="14"/>
      <c r="B473" s="22" t="s">
        <v>258</v>
      </c>
      <c r="C473" s="11" t="str">
        <f>B474</f>
        <v>MT</v>
      </c>
      <c r="D473" s="11" t="str">
        <f>B473</f>
        <v>UT</v>
      </c>
      <c r="E473" s="11" t="str">
        <f>B473</f>
        <v>UT</v>
      </c>
      <c r="F473" s="11" t="str">
        <f>B473</f>
        <v>UT</v>
      </c>
      <c r="G473" s="11" t="str">
        <f>B473</f>
        <v>UT</v>
      </c>
      <c r="H473" s="11" t="str">
        <f>B473</f>
        <v>UT</v>
      </c>
    </row>
    <row r="474" spans="1:8" ht="12.75" customHeight="1">
      <c r="A474" s="14"/>
      <c r="B474" s="22" t="s">
        <v>259</v>
      </c>
      <c r="C474" s="11" t="str">
        <f t="shared" ref="C474:C477" si="63">B475</f>
        <v>PT</v>
      </c>
      <c r="D474" s="11" t="str">
        <f>B475</f>
        <v>PT</v>
      </c>
      <c r="E474" s="11" t="str">
        <f>B474</f>
        <v>MT</v>
      </c>
      <c r="F474" s="11" t="str">
        <f>B474</f>
        <v>MT</v>
      </c>
      <c r="G474" s="11" t="str">
        <f>B474</f>
        <v>MT</v>
      </c>
      <c r="H474" s="11" t="str">
        <f t="shared" ref="H474:H477" si="64">B474</f>
        <v>MT</v>
      </c>
    </row>
    <row r="475" spans="1:8" ht="12.75" customHeight="1">
      <c r="A475" s="14"/>
      <c r="B475" s="22" t="s">
        <v>260</v>
      </c>
      <c r="C475" s="11" t="str">
        <f t="shared" si="63"/>
        <v>ST</v>
      </c>
      <c r="D475" s="11" t="str">
        <f>B476</f>
        <v>ST</v>
      </c>
      <c r="E475" s="11" t="str">
        <f>B476</f>
        <v>ST</v>
      </c>
      <c r="F475" s="11" t="str">
        <f>B475</f>
        <v>PT</v>
      </c>
      <c r="G475" s="11" t="str">
        <f>B475</f>
        <v>PT</v>
      </c>
      <c r="H475" s="11" t="str">
        <f t="shared" si="64"/>
        <v>PT</v>
      </c>
    </row>
    <row r="476" spans="1:8" ht="12.75" customHeight="1">
      <c r="A476" s="14"/>
      <c r="B476" s="22" t="s">
        <v>262</v>
      </c>
      <c r="C476" s="11" t="str">
        <f t="shared" si="63"/>
        <v>TT</v>
      </c>
      <c r="D476" s="11" t="str">
        <f>B477</f>
        <v>TT</v>
      </c>
      <c r="E476" s="11" t="str">
        <f>B477</f>
        <v>TT</v>
      </c>
      <c r="F476" s="11" t="str">
        <f>B477</f>
        <v>TT</v>
      </c>
      <c r="G476" s="11" t="str">
        <f>B476</f>
        <v>ST</v>
      </c>
      <c r="H476" s="11" t="str">
        <f t="shared" si="64"/>
        <v>ST</v>
      </c>
    </row>
    <row r="477" spans="1:8" ht="12.75" customHeight="1">
      <c r="A477" s="14"/>
      <c r="B477" s="22" t="s">
        <v>263</v>
      </c>
      <c r="C477" s="11" t="str">
        <f t="shared" si="63"/>
        <v>LT</v>
      </c>
      <c r="D477" s="11" t="str">
        <f>B478</f>
        <v>LT</v>
      </c>
      <c r="E477" s="11" t="str">
        <f>B478</f>
        <v>LT</v>
      </c>
      <c r="F477" s="11" t="str">
        <f>B478</f>
        <v>LT</v>
      </c>
      <c r="G477" s="11" t="str">
        <f>B478</f>
        <v>LT</v>
      </c>
      <c r="H477" s="11" t="str">
        <f t="shared" si="64"/>
        <v>TT</v>
      </c>
    </row>
    <row r="478" spans="1:8" ht="12.75" customHeight="1">
      <c r="A478" s="14"/>
      <c r="B478" s="22" t="s">
        <v>264</v>
      </c>
      <c r="C478" s="12"/>
      <c r="D478" s="12"/>
      <c r="E478" s="12"/>
      <c r="F478" s="12"/>
      <c r="G478" s="12"/>
      <c r="H478" s="12"/>
    </row>
    <row r="479" spans="1:8" ht="12.75" customHeight="1">
      <c r="A479" s="14"/>
      <c r="B479" s="14"/>
      <c r="C479" s="14"/>
      <c r="D479" s="14"/>
      <c r="E479" s="14"/>
      <c r="F479" s="14"/>
      <c r="G479" s="14"/>
      <c r="H479" s="14"/>
    </row>
    <row r="480" spans="1:8" ht="12.75" customHeight="1">
      <c r="A480" s="14"/>
      <c r="B480" s="14" t="s">
        <v>333</v>
      </c>
      <c r="C480" s="14" t="str">
        <f>B482</f>
        <v>RT</v>
      </c>
      <c r="D480" s="14" t="str">
        <f>B483</f>
        <v>MT</v>
      </c>
      <c r="E480" s="14" t="str">
        <f>B484</f>
        <v>PT</v>
      </c>
      <c r="F480" s="14" t="str">
        <f>B485</f>
        <v>ST</v>
      </c>
      <c r="G480" s="14" t="str">
        <f>B486</f>
        <v>TT</v>
      </c>
      <c r="H480" s="14" t="str">
        <f>B487</f>
        <v>LT</v>
      </c>
    </row>
    <row r="481" spans="1:8" ht="12.75" customHeight="1">
      <c r="A481" s="14" t="s">
        <v>164</v>
      </c>
      <c r="B481" s="12" t="s">
        <v>356</v>
      </c>
      <c r="C481" s="12" t="str">
        <f>B481&amp;"_"&amp;B482</f>
        <v>ET3_渦電流探傷試験_レベル３_UT_RT</v>
      </c>
      <c r="D481" s="12" t="str">
        <f>B481&amp;"_"&amp;B483</f>
        <v>ET3_渦電流探傷試験_レベル３_UT_MT</v>
      </c>
      <c r="E481" s="12" t="str">
        <f>B481&amp;"_"&amp;B484</f>
        <v>ET3_渦電流探傷試験_レベル３_UT_PT</v>
      </c>
      <c r="F481" s="12" t="str">
        <f>B481&amp;"_"&amp;B485</f>
        <v>ET3_渦電流探傷試験_レベル３_UT_ST</v>
      </c>
      <c r="G481" s="12" t="str">
        <f>B481&amp;"_"&amp;B486</f>
        <v>ET3_渦電流探傷試験_レベル３_UT_TT</v>
      </c>
      <c r="H481" s="12" t="str">
        <f>B481&amp;"_"&amp;B487</f>
        <v>ET3_渦電流探傷試験_レベル３_UT_LT</v>
      </c>
    </row>
    <row r="482" spans="1:8" ht="12.75" customHeight="1">
      <c r="A482" s="14"/>
      <c r="B482" s="22" t="s">
        <v>265</v>
      </c>
      <c r="C482" s="11" t="str">
        <f>B483</f>
        <v>MT</v>
      </c>
      <c r="D482" s="11" t="str">
        <f>B482</f>
        <v>RT</v>
      </c>
      <c r="E482" s="11" t="str">
        <f>B482</f>
        <v>RT</v>
      </c>
      <c r="F482" s="11" t="str">
        <f>B482</f>
        <v>RT</v>
      </c>
      <c r="G482" s="11" t="str">
        <f>B482</f>
        <v>RT</v>
      </c>
      <c r="H482" s="11" t="str">
        <f>B482</f>
        <v>RT</v>
      </c>
    </row>
    <row r="483" spans="1:8" ht="12.75" customHeight="1">
      <c r="A483" s="14"/>
      <c r="B483" s="22" t="s">
        <v>259</v>
      </c>
      <c r="C483" s="11" t="str">
        <f t="shared" ref="C483:C486" si="65">B484</f>
        <v>PT</v>
      </c>
      <c r="D483" s="11" t="str">
        <f>B484</f>
        <v>PT</v>
      </c>
      <c r="E483" s="11" t="str">
        <f>B483</f>
        <v>MT</v>
      </c>
      <c r="F483" s="11" t="str">
        <f>B483</f>
        <v>MT</v>
      </c>
      <c r="G483" s="11" t="str">
        <f>B483</f>
        <v>MT</v>
      </c>
      <c r="H483" s="11" t="str">
        <f t="shared" ref="H483:H486" si="66">B483</f>
        <v>MT</v>
      </c>
    </row>
    <row r="484" spans="1:8" ht="12.75" customHeight="1">
      <c r="A484" s="14"/>
      <c r="B484" s="22" t="s">
        <v>260</v>
      </c>
      <c r="C484" s="11" t="str">
        <f t="shared" si="65"/>
        <v>ST</v>
      </c>
      <c r="D484" s="11" t="str">
        <f>B485</f>
        <v>ST</v>
      </c>
      <c r="E484" s="11" t="str">
        <f>B485</f>
        <v>ST</v>
      </c>
      <c r="F484" s="11" t="str">
        <f>B484</f>
        <v>PT</v>
      </c>
      <c r="G484" s="11" t="str">
        <f>B484</f>
        <v>PT</v>
      </c>
      <c r="H484" s="11" t="str">
        <f t="shared" si="66"/>
        <v>PT</v>
      </c>
    </row>
    <row r="485" spans="1:8" ht="12.75" customHeight="1">
      <c r="A485" s="14"/>
      <c r="B485" s="22" t="s">
        <v>262</v>
      </c>
      <c r="C485" s="11" t="str">
        <f t="shared" si="65"/>
        <v>TT</v>
      </c>
      <c r="D485" s="11" t="str">
        <f>B486</f>
        <v>TT</v>
      </c>
      <c r="E485" s="11" t="str">
        <f>B486</f>
        <v>TT</v>
      </c>
      <c r="F485" s="11" t="str">
        <f>B486</f>
        <v>TT</v>
      </c>
      <c r="G485" s="11" t="str">
        <f>B485</f>
        <v>ST</v>
      </c>
      <c r="H485" s="11" t="str">
        <f t="shared" si="66"/>
        <v>ST</v>
      </c>
    </row>
    <row r="486" spans="1:8" ht="12.75" customHeight="1">
      <c r="A486" s="14"/>
      <c r="B486" s="22" t="s">
        <v>263</v>
      </c>
      <c r="C486" s="11" t="str">
        <f t="shared" si="65"/>
        <v>LT</v>
      </c>
      <c r="D486" s="11" t="str">
        <f>B487</f>
        <v>LT</v>
      </c>
      <c r="E486" s="11" t="str">
        <f>B487</f>
        <v>LT</v>
      </c>
      <c r="F486" s="11" t="str">
        <f>B487</f>
        <v>LT</v>
      </c>
      <c r="G486" s="11" t="str">
        <f>B487</f>
        <v>LT</v>
      </c>
      <c r="H486" s="11" t="str">
        <f t="shared" si="66"/>
        <v>TT</v>
      </c>
    </row>
    <row r="487" spans="1:8" ht="12.75" customHeight="1">
      <c r="A487" s="14"/>
      <c r="B487" s="22" t="s">
        <v>264</v>
      </c>
      <c r="C487" s="12"/>
      <c r="D487" s="12"/>
      <c r="E487" s="12"/>
      <c r="F487" s="12"/>
      <c r="G487" s="12"/>
      <c r="H487" s="12"/>
    </row>
    <row r="488" spans="1:8" ht="12.75" customHeight="1">
      <c r="A488" s="14"/>
      <c r="B488" s="14"/>
      <c r="C488" s="14"/>
      <c r="D488" s="14"/>
      <c r="E488" s="14"/>
      <c r="F488" s="14"/>
      <c r="G488" s="14"/>
      <c r="H488" s="14"/>
    </row>
    <row r="489" spans="1:8" ht="12.75" customHeight="1">
      <c r="A489" s="14"/>
      <c r="B489" s="14" t="s">
        <v>333</v>
      </c>
      <c r="C489" s="14" t="str">
        <f>B491</f>
        <v>RT</v>
      </c>
      <c r="D489" s="14" t="str">
        <f>B492</f>
        <v>UT</v>
      </c>
      <c r="E489" s="14" t="str">
        <f>B493</f>
        <v>PT</v>
      </c>
      <c r="F489" s="14" t="str">
        <f>B494</f>
        <v>ST</v>
      </c>
      <c r="G489" s="14" t="str">
        <f>B495</f>
        <v>TT</v>
      </c>
      <c r="H489" s="14" t="str">
        <f>B496</f>
        <v>LT</v>
      </c>
    </row>
    <row r="490" spans="1:8" ht="12.75" customHeight="1">
      <c r="A490" s="14" t="s">
        <v>259</v>
      </c>
      <c r="B490" s="12" t="s">
        <v>361</v>
      </c>
      <c r="C490" s="12" t="str">
        <f>B490&amp;"_"&amp;B491</f>
        <v>ET3_渦電流探傷試験_レベル３_MT_RT</v>
      </c>
      <c r="D490" s="12" t="str">
        <f>B490&amp;"_"&amp;B492</f>
        <v>ET3_渦電流探傷試験_レベル３_MT_UT</v>
      </c>
      <c r="E490" s="12" t="str">
        <f>B490&amp;"_"&amp;B493</f>
        <v>ET3_渦電流探傷試験_レベル３_MT_PT</v>
      </c>
      <c r="F490" s="12" t="str">
        <f>B490&amp;"_"&amp;B494</f>
        <v>ET3_渦電流探傷試験_レベル３_MT_ST</v>
      </c>
      <c r="G490" s="12" t="str">
        <f>B490&amp;"_"&amp;B495</f>
        <v>ET3_渦電流探傷試験_レベル３_MT_TT</v>
      </c>
      <c r="H490" s="12" t="str">
        <f>B490&amp;"_"&amp;B496</f>
        <v>ET3_渦電流探傷試験_レベル３_MT_LT</v>
      </c>
    </row>
    <row r="491" spans="1:8" ht="12.75" customHeight="1">
      <c r="A491" s="14"/>
      <c r="B491" s="22" t="s">
        <v>265</v>
      </c>
      <c r="C491" s="11" t="str">
        <f>B492</f>
        <v>UT</v>
      </c>
      <c r="D491" s="11" t="str">
        <f>B491</f>
        <v>RT</v>
      </c>
      <c r="E491" s="11" t="str">
        <f>B491</f>
        <v>RT</v>
      </c>
      <c r="F491" s="11" t="str">
        <f>B491</f>
        <v>RT</v>
      </c>
      <c r="G491" s="11" t="str">
        <f>B491</f>
        <v>RT</v>
      </c>
      <c r="H491" s="11" t="str">
        <f>B491</f>
        <v>RT</v>
      </c>
    </row>
    <row r="492" spans="1:8" ht="12.75" customHeight="1">
      <c r="A492" s="14"/>
      <c r="B492" s="22" t="s">
        <v>258</v>
      </c>
      <c r="C492" s="11" t="str">
        <f t="shared" ref="C492:C495" si="67">B493</f>
        <v>PT</v>
      </c>
      <c r="D492" s="11" t="str">
        <f>B493</f>
        <v>PT</v>
      </c>
      <c r="E492" s="11" t="str">
        <f>B492</f>
        <v>UT</v>
      </c>
      <c r="F492" s="11" t="str">
        <f>B492</f>
        <v>UT</v>
      </c>
      <c r="G492" s="11" t="str">
        <f>B492</f>
        <v>UT</v>
      </c>
      <c r="H492" s="11" t="str">
        <f t="shared" ref="H492" si="68">B492</f>
        <v>UT</v>
      </c>
    </row>
    <row r="493" spans="1:8" ht="12.75" customHeight="1">
      <c r="A493" s="14"/>
      <c r="B493" s="22" t="s">
        <v>260</v>
      </c>
      <c r="C493" s="11" t="str">
        <f t="shared" si="67"/>
        <v>ST</v>
      </c>
      <c r="D493" s="11" t="str">
        <f>B494</f>
        <v>ST</v>
      </c>
      <c r="E493" s="12"/>
      <c r="F493" s="12"/>
      <c r="G493" s="12"/>
      <c r="H493" s="12"/>
    </row>
    <row r="494" spans="1:8" ht="12.75" customHeight="1">
      <c r="A494" s="14"/>
      <c r="B494" s="22" t="s">
        <v>262</v>
      </c>
      <c r="C494" s="11" t="str">
        <f t="shared" si="67"/>
        <v>TT</v>
      </c>
      <c r="D494" s="11" t="str">
        <f>B495</f>
        <v>TT</v>
      </c>
      <c r="E494" s="12"/>
      <c r="F494" s="12"/>
      <c r="G494" s="12"/>
      <c r="H494" s="12"/>
    </row>
    <row r="495" spans="1:8" ht="12.75" customHeight="1">
      <c r="A495" s="14"/>
      <c r="B495" s="22" t="s">
        <v>263</v>
      </c>
      <c r="C495" s="11" t="str">
        <f t="shared" si="67"/>
        <v>LT</v>
      </c>
      <c r="D495" s="11" t="str">
        <f>B496</f>
        <v>LT</v>
      </c>
      <c r="E495" s="12"/>
      <c r="F495" s="12"/>
      <c r="G495" s="12"/>
      <c r="H495" s="12"/>
    </row>
    <row r="496" spans="1:8" ht="12.75" customHeight="1">
      <c r="A496" s="14"/>
      <c r="B496" s="22" t="s">
        <v>264</v>
      </c>
      <c r="C496" s="12"/>
      <c r="D496" s="12"/>
      <c r="E496" s="12"/>
      <c r="F496" s="12"/>
      <c r="G496" s="12"/>
      <c r="H496" s="12"/>
    </row>
    <row r="497" spans="1:8" ht="12.75" customHeight="1">
      <c r="A497" s="14"/>
      <c r="B497" s="14"/>
      <c r="C497" s="14"/>
      <c r="D497" s="14"/>
      <c r="E497" s="14"/>
      <c r="F497" s="14"/>
      <c r="G497" s="14"/>
      <c r="H497" s="14"/>
    </row>
    <row r="498" spans="1:8" ht="12.75" customHeight="1">
      <c r="A498" s="14"/>
      <c r="B498" s="14" t="s">
        <v>333</v>
      </c>
      <c r="C498" s="23" t="str">
        <f>B500</f>
        <v>RT</v>
      </c>
      <c r="D498" s="23" t="str">
        <f>B501</f>
        <v>UT</v>
      </c>
      <c r="E498" s="23" t="str">
        <f>B502</f>
        <v>MT</v>
      </c>
      <c r="F498" s="23" t="str">
        <f>B503</f>
        <v>ST</v>
      </c>
      <c r="G498" s="23" t="str">
        <f>B504</f>
        <v>TT</v>
      </c>
      <c r="H498" s="23" t="str">
        <f>B505</f>
        <v>LT</v>
      </c>
    </row>
    <row r="499" spans="1:8" ht="12.75" customHeight="1">
      <c r="A499" s="14" t="s">
        <v>168</v>
      </c>
      <c r="B499" s="12" t="s">
        <v>357</v>
      </c>
      <c r="C499" s="12" t="str">
        <f>B499&amp;"_"&amp;B500</f>
        <v>ET3_渦電流探傷試験_レベル３_PT_RT</v>
      </c>
      <c r="D499" s="12" t="str">
        <f>B499&amp;"_"&amp;B501</f>
        <v>ET3_渦電流探傷試験_レベル３_PT_UT</v>
      </c>
      <c r="E499" s="12" t="str">
        <f>B499&amp;"_"&amp;B502</f>
        <v>ET3_渦電流探傷試験_レベル３_PT_MT</v>
      </c>
      <c r="F499" s="12" t="str">
        <f>B499&amp;"_"&amp;B503</f>
        <v>ET3_渦電流探傷試験_レベル３_PT_ST</v>
      </c>
      <c r="G499" s="12" t="str">
        <f>B499&amp;"_"&amp;B504</f>
        <v>ET3_渦電流探傷試験_レベル３_PT_TT</v>
      </c>
      <c r="H499" s="12" t="str">
        <f>B499&amp;"_"&amp;B505</f>
        <v>ET3_渦電流探傷試験_レベル３_PT_LT</v>
      </c>
    </row>
    <row r="500" spans="1:8" ht="12.75" customHeight="1">
      <c r="A500" s="14"/>
      <c r="B500" s="22" t="s">
        <v>265</v>
      </c>
      <c r="C500" s="11" t="str">
        <f>B501</f>
        <v>UT</v>
      </c>
      <c r="D500" s="11" t="str">
        <f>B500</f>
        <v>RT</v>
      </c>
      <c r="E500" s="11" t="str">
        <f>B500</f>
        <v>RT</v>
      </c>
      <c r="F500" s="11" t="str">
        <f>B500</f>
        <v>RT</v>
      </c>
      <c r="G500" s="11" t="str">
        <f>B500</f>
        <v>RT</v>
      </c>
      <c r="H500" s="11" t="str">
        <f>B500</f>
        <v>RT</v>
      </c>
    </row>
    <row r="501" spans="1:8" ht="12.75" customHeight="1">
      <c r="A501" s="14"/>
      <c r="B501" s="22" t="s">
        <v>258</v>
      </c>
      <c r="C501" s="11" t="str">
        <f t="shared" ref="C501:C504" si="69">B502</f>
        <v>MT</v>
      </c>
      <c r="D501" s="11" t="str">
        <f>B502</f>
        <v>MT</v>
      </c>
      <c r="E501" s="11" t="str">
        <f>B501</f>
        <v>UT</v>
      </c>
      <c r="F501" s="11" t="str">
        <f>B501</f>
        <v>UT</v>
      </c>
      <c r="G501" s="11" t="str">
        <f>B501</f>
        <v>UT</v>
      </c>
      <c r="H501" s="11" t="str">
        <f t="shared" ref="H501" si="70">B501</f>
        <v>UT</v>
      </c>
    </row>
    <row r="502" spans="1:8" ht="12.75" customHeight="1">
      <c r="A502" s="14"/>
      <c r="B502" s="22" t="s">
        <v>259</v>
      </c>
      <c r="C502" s="11" t="str">
        <f t="shared" si="69"/>
        <v>ST</v>
      </c>
      <c r="D502" s="11" t="str">
        <f>B503</f>
        <v>ST</v>
      </c>
      <c r="E502" s="12"/>
      <c r="F502" s="12"/>
      <c r="G502" s="12"/>
      <c r="H502" s="12"/>
    </row>
    <row r="503" spans="1:8" ht="12.75" customHeight="1">
      <c r="A503" s="14"/>
      <c r="B503" s="22" t="s">
        <v>262</v>
      </c>
      <c r="C503" s="11" t="str">
        <f t="shared" si="69"/>
        <v>TT</v>
      </c>
      <c r="D503" s="11" t="str">
        <f>B504</f>
        <v>TT</v>
      </c>
      <c r="E503" s="12"/>
      <c r="F503" s="12"/>
      <c r="G503" s="12"/>
      <c r="H503" s="12"/>
    </row>
    <row r="504" spans="1:8" ht="12.75" customHeight="1">
      <c r="A504" s="14"/>
      <c r="B504" s="22" t="s">
        <v>263</v>
      </c>
      <c r="C504" s="11" t="str">
        <f t="shared" si="69"/>
        <v>LT</v>
      </c>
      <c r="D504" s="11" t="str">
        <f>B505</f>
        <v>LT</v>
      </c>
      <c r="E504" s="12"/>
      <c r="F504" s="12"/>
      <c r="G504" s="12"/>
      <c r="H504" s="12"/>
    </row>
    <row r="505" spans="1:8" ht="12.75" customHeight="1">
      <c r="A505" s="14"/>
      <c r="B505" s="22" t="s">
        <v>264</v>
      </c>
      <c r="C505" s="12"/>
      <c r="D505" s="12"/>
      <c r="E505" s="12"/>
      <c r="F505" s="12"/>
      <c r="G505" s="12"/>
      <c r="H505" s="12"/>
    </row>
    <row r="506" spans="1:8" ht="12.75" customHeight="1">
      <c r="A506" s="14"/>
      <c r="B506" s="14"/>
      <c r="C506" s="14"/>
      <c r="D506" s="14"/>
      <c r="E506" s="14"/>
      <c r="F506" s="14"/>
      <c r="G506" s="14"/>
      <c r="H506" s="14"/>
    </row>
    <row r="507" spans="1:8" ht="12.75" customHeight="1">
      <c r="A507" s="14"/>
      <c r="B507" s="14" t="s">
        <v>333</v>
      </c>
      <c r="C507" s="23" t="str">
        <f>B509</f>
        <v>RT</v>
      </c>
      <c r="D507" s="23" t="str">
        <f>B510</f>
        <v>UT</v>
      </c>
      <c r="E507" s="23" t="str">
        <f>B511</f>
        <v>MT</v>
      </c>
      <c r="F507" s="23" t="str">
        <f>B512</f>
        <v>PT</v>
      </c>
      <c r="G507" s="23" t="str">
        <f>B513</f>
        <v>TT</v>
      </c>
      <c r="H507" s="23" t="str">
        <f>B514</f>
        <v>LT</v>
      </c>
    </row>
    <row r="508" spans="1:8" ht="12.75" customHeight="1">
      <c r="A508" s="14" t="s">
        <v>262</v>
      </c>
      <c r="B508" s="12" t="s">
        <v>358</v>
      </c>
      <c r="C508" s="12" t="str">
        <f>B508&amp;"_"&amp;B509</f>
        <v>ET3_渦電流探傷試験_レベル３_ST_RT</v>
      </c>
      <c r="D508" s="12" t="str">
        <f>B508&amp;"_"&amp;B510</f>
        <v>ET3_渦電流探傷試験_レベル３_ST_UT</v>
      </c>
      <c r="E508" s="12" t="str">
        <f>B508&amp;"_"&amp;B511</f>
        <v>ET3_渦電流探傷試験_レベル３_ST_MT</v>
      </c>
      <c r="F508" s="12" t="str">
        <f>B508&amp;"_"&amp;B512</f>
        <v>ET3_渦電流探傷試験_レベル３_ST_PT</v>
      </c>
      <c r="G508" s="12" t="str">
        <f>B508&amp;"_"&amp;B513</f>
        <v>ET3_渦電流探傷試験_レベル３_ST_TT</v>
      </c>
      <c r="H508" s="12" t="str">
        <f>B508&amp;"_"&amp;B514</f>
        <v>ET3_渦電流探傷試験_レベル３_ST_LT</v>
      </c>
    </row>
    <row r="509" spans="1:8" ht="12.75" customHeight="1">
      <c r="A509" s="14"/>
      <c r="B509" s="22" t="s">
        <v>265</v>
      </c>
      <c r="C509" s="11" t="str">
        <f>B510</f>
        <v>UT</v>
      </c>
      <c r="D509" s="11" t="str">
        <f>B509</f>
        <v>RT</v>
      </c>
      <c r="E509" s="11" t="str">
        <f>B509</f>
        <v>RT</v>
      </c>
      <c r="F509" s="11" t="str">
        <f>B509</f>
        <v>RT</v>
      </c>
      <c r="G509" s="11" t="str">
        <f>B509</f>
        <v>RT</v>
      </c>
      <c r="H509" s="11" t="str">
        <f>B509</f>
        <v>RT</v>
      </c>
    </row>
    <row r="510" spans="1:8" ht="12.75" customHeight="1">
      <c r="A510" s="14"/>
      <c r="B510" s="22" t="s">
        <v>258</v>
      </c>
      <c r="C510" s="11" t="str">
        <f t="shared" ref="C510:C513" si="71">B511</f>
        <v>MT</v>
      </c>
      <c r="D510" s="11" t="str">
        <f>B511</f>
        <v>MT</v>
      </c>
      <c r="E510" s="11" t="str">
        <f>B510</f>
        <v>UT</v>
      </c>
      <c r="F510" s="11" t="str">
        <f>B510</f>
        <v>UT</v>
      </c>
      <c r="G510" s="11" t="str">
        <f>B510</f>
        <v>UT</v>
      </c>
      <c r="H510" s="11" t="str">
        <f t="shared" ref="H510" si="72">B510</f>
        <v>UT</v>
      </c>
    </row>
    <row r="511" spans="1:8" ht="12.75" customHeight="1">
      <c r="A511" s="14"/>
      <c r="B511" s="22" t="s">
        <v>259</v>
      </c>
      <c r="C511" s="11" t="str">
        <f t="shared" si="71"/>
        <v>PT</v>
      </c>
      <c r="D511" s="11" t="str">
        <f>B512</f>
        <v>PT</v>
      </c>
      <c r="E511" s="12"/>
      <c r="F511" s="12"/>
      <c r="G511" s="12"/>
      <c r="H511" s="12"/>
    </row>
    <row r="512" spans="1:8" ht="12.75" customHeight="1">
      <c r="A512" s="14"/>
      <c r="B512" s="22" t="s">
        <v>260</v>
      </c>
      <c r="C512" s="11" t="str">
        <f t="shared" si="71"/>
        <v>TT</v>
      </c>
      <c r="D512" s="11" t="str">
        <f>B513</f>
        <v>TT</v>
      </c>
      <c r="E512" s="12"/>
      <c r="F512" s="12"/>
      <c r="G512" s="12"/>
      <c r="H512" s="12"/>
    </row>
    <row r="513" spans="1:8" ht="12.75" customHeight="1">
      <c r="A513" s="14"/>
      <c r="B513" s="22" t="s">
        <v>263</v>
      </c>
      <c r="C513" s="11" t="str">
        <f t="shared" si="71"/>
        <v>LT</v>
      </c>
      <c r="D513" s="11" t="str">
        <f>B514</f>
        <v>LT</v>
      </c>
      <c r="E513" s="12"/>
      <c r="F513" s="12"/>
      <c r="G513" s="12"/>
      <c r="H513" s="12"/>
    </row>
    <row r="514" spans="1:8" ht="12.75" customHeight="1">
      <c r="A514" s="14"/>
      <c r="B514" s="22" t="s">
        <v>264</v>
      </c>
      <c r="C514" s="12"/>
      <c r="D514" s="12"/>
      <c r="E514" s="12"/>
      <c r="F514" s="12"/>
      <c r="G514" s="12"/>
      <c r="H514" s="12"/>
    </row>
    <row r="515" spans="1:8" ht="12.75" customHeight="1">
      <c r="A515" s="14"/>
      <c r="B515" s="14"/>
      <c r="C515" s="14"/>
      <c r="D515" s="14"/>
      <c r="E515" s="14"/>
      <c r="F515" s="14"/>
      <c r="G515" s="14"/>
      <c r="H515" s="14"/>
    </row>
    <row r="516" spans="1:8" ht="12.75" customHeight="1">
      <c r="A516" s="14"/>
      <c r="B516" s="14" t="s">
        <v>333</v>
      </c>
      <c r="C516" s="23" t="str">
        <f>B518</f>
        <v>RT</v>
      </c>
      <c r="D516" s="23" t="str">
        <f>B519</f>
        <v>UT</v>
      </c>
      <c r="E516" s="23" t="str">
        <f>B520</f>
        <v>MT</v>
      </c>
      <c r="F516" s="23" t="str">
        <f>B521</f>
        <v>PT</v>
      </c>
      <c r="G516" s="23" t="str">
        <f>B522</f>
        <v>ST</v>
      </c>
      <c r="H516" s="23" t="str">
        <f>B523</f>
        <v>LT</v>
      </c>
    </row>
    <row r="517" spans="1:8" ht="12.75" customHeight="1">
      <c r="A517" s="14" t="s">
        <v>263</v>
      </c>
      <c r="B517" s="12" t="s">
        <v>359</v>
      </c>
      <c r="C517" s="12" t="str">
        <f>B517&amp;"_"&amp;B518</f>
        <v>ET3_渦電流探傷試験_レベル３_TT_RT</v>
      </c>
      <c r="D517" s="12" t="str">
        <f>B517&amp;"_"&amp;B519</f>
        <v>ET3_渦電流探傷試験_レベル３_TT_UT</v>
      </c>
      <c r="E517" s="12" t="str">
        <f>B517&amp;"_"&amp;B520</f>
        <v>ET3_渦電流探傷試験_レベル３_TT_MT</v>
      </c>
      <c r="F517" s="12" t="str">
        <f>B517&amp;"_"&amp;B521</f>
        <v>ET3_渦電流探傷試験_レベル３_TT_PT</v>
      </c>
      <c r="G517" s="12" t="str">
        <f>B517&amp;"_"&amp;B522</f>
        <v>ET3_渦電流探傷試験_レベル３_TT_ST</v>
      </c>
      <c r="H517" s="12" t="str">
        <f>B517&amp;"_"&amp;B523</f>
        <v>ET3_渦電流探傷試験_レベル３_TT_LT</v>
      </c>
    </row>
    <row r="518" spans="1:8" ht="12.75" customHeight="1">
      <c r="A518" s="14"/>
      <c r="B518" s="22" t="s">
        <v>265</v>
      </c>
      <c r="C518" s="11" t="str">
        <f>B519</f>
        <v>UT</v>
      </c>
      <c r="D518" s="11" t="str">
        <f>B518</f>
        <v>RT</v>
      </c>
      <c r="E518" s="11" t="str">
        <f>B518</f>
        <v>RT</v>
      </c>
      <c r="F518" s="11" t="str">
        <f>B518</f>
        <v>RT</v>
      </c>
      <c r="G518" s="11" t="str">
        <f>B518</f>
        <v>RT</v>
      </c>
      <c r="H518" s="11" t="str">
        <f>B518</f>
        <v>RT</v>
      </c>
    </row>
    <row r="519" spans="1:8" ht="12.75" customHeight="1">
      <c r="A519" s="14"/>
      <c r="B519" s="22" t="s">
        <v>258</v>
      </c>
      <c r="C519" s="11" t="str">
        <f t="shared" ref="C519:C522" si="73">B520</f>
        <v>MT</v>
      </c>
      <c r="D519" s="11" t="str">
        <f>B520</f>
        <v>MT</v>
      </c>
      <c r="E519" s="11" t="str">
        <f>B519</f>
        <v>UT</v>
      </c>
      <c r="F519" s="11" t="str">
        <f>B519</f>
        <v>UT</v>
      </c>
      <c r="G519" s="11" t="str">
        <f>B519</f>
        <v>UT</v>
      </c>
      <c r="H519" s="11" t="str">
        <f t="shared" ref="H519" si="74">B519</f>
        <v>UT</v>
      </c>
    </row>
    <row r="520" spans="1:8" ht="12.75" customHeight="1">
      <c r="A520" s="14"/>
      <c r="B520" s="22" t="s">
        <v>259</v>
      </c>
      <c r="C520" s="11" t="str">
        <f t="shared" si="73"/>
        <v>PT</v>
      </c>
      <c r="D520" s="11" t="str">
        <f>B521</f>
        <v>PT</v>
      </c>
      <c r="E520" s="12"/>
      <c r="F520" s="12"/>
      <c r="G520" s="12"/>
      <c r="H520" s="12"/>
    </row>
    <row r="521" spans="1:8" ht="12.75" customHeight="1">
      <c r="A521" s="14"/>
      <c r="B521" s="22" t="s">
        <v>260</v>
      </c>
      <c r="C521" s="11" t="str">
        <f t="shared" si="73"/>
        <v>ST</v>
      </c>
      <c r="D521" s="11" t="str">
        <f>B522</f>
        <v>ST</v>
      </c>
      <c r="E521" s="12"/>
      <c r="F521" s="12"/>
      <c r="G521" s="12"/>
      <c r="H521" s="12"/>
    </row>
    <row r="522" spans="1:8" ht="12.75" customHeight="1">
      <c r="A522" s="14"/>
      <c r="B522" s="22" t="s">
        <v>262</v>
      </c>
      <c r="C522" s="11" t="str">
        <f t="shared" si="73"/>
        <v>LT</v>
      </c>
      <c r="D522" s="11" t="str">
        <f>B523</f>
        <v>LT</v>
      </c>
      <c r="E522" s="12"/>
      <c r="F522" s="12"/>
      <c r="G522" s="12"/>
      <c r="H522" s="12"/>
    </row>
    <row r="523" spans="1:8" ht="12.75" customHeight="1">
      <c r="A523" s="14"/>
      <c r="B523" s="22" t="s">
        <v>264</v>
      </c>
      <c r="C523" s="12"/>
      <c r="D523" s="12"/>
      <c r="E523" s="12"/>
      <c r="F523" s="12"/>
      <c r="G523" s="12"/>
      <c r="H523" s="12"/>
    </row>
    <row r="524" spans="1:8" ht="12.75" customHeight="1">
      <c r="A524" s="14"/>
      <c r="B524" s="14"/>
      <c r="C524" s="14"/>
      <c r="D524" s="14"/>
      <c r="E524" s="14"/>
      <c r="F524" s="14"/>
      <c r="G524" s="14"/>
      <c r="H524" s="14"/>
    </row>
    <row r="525" spans="1:8" ht="12.75" customHeight="1">
      <c r="A525" s="14"/>
      <c r="B525" s="14" t="s">
        <v>333</v>
      </c>
      <c r="C525" s="14" t="str">
        <f>B527</f>
        <v>RT</v>
      </c>
      <c r="D525" s="14" t="str">
        <f>B528</f>
        <v>UT</v>
      </c>
      <c r="E525" s="14" t="str">
        <f>B529</f>
        <v>MT</v>
      </c>
      <c r="F525" s="14" t="str">
        <f>B530</f>
        <v>PT</v>
      </c>
      <c r="G525" s="14" t="str">
        <f>B531</f>
        <v>ST</v>
      </c>
      <c r="H525" s="14" t="str">
        <f>B532</f>
        <v>TT</v>
      </c>
    </row>
    <row r="526" spans="1:8" ht="12.75" customHeight="1">
      <c r="A526" s="14" t="s">
        <v>264</v>
      </c>
      <c r="B526" s="12" t="s">
        <v>360</v>
      </c>
      <c r="C526" s="12" t="str">
        <f>B526&amp;"_"&amp;B527</f>
        <v>ET3_渦電流探傷試験_レベル３_LT_RT</v>
      </c>
      <c r="D526" s="12" t="str">
        <f>B526&amp;"_"&amp;B528</f>
        <v>ET3_渦電流探傷試験_レベル３_LT_UT</v>
      </c>
      <c r="E526" s="12" t="str">
        <f>B526&amp;"_"&amp;B529</f>
        <v>ET3_渦電流探傷試験_レベル３_LT_MT</v>
      </c>
      <c r="F526" s="12" t="str">
        <f>B526&amp;"_"&amp;B530</f>
        <v>ET3_渦電流探傷試験_レベル３_LT_PT</v>
      </c>
      <c r="G526" s="12" t="str">
        <f>B526&amp;"_"&amp;B531</f>
        <v>ET3_渦電流探傷試験_レベル３_LT_ST</v>
      </c>
      <c r="H526" s="12" t="str">
        <f>B526&amp;"_"&amp;B532</f>
        <v>ET3_渦電流探傷試験_レベル３_LT_TT</v>
      </c>
    </row>
    <row r="527" spans="1:8" ht="12.75" customHeight="1">
      <c r="A527" s="14"/>
      <c r="B527" s="22" t="s">
        <v>265</v>
      </c>
      <c r="C527" s="11" t="str">
        <f>B528</f>
        <v>UT</v>
      </c>
      <c r="D527" s="11" t="str">
        <f>B527</f>
        <v>RT</v>
      </c>
      <c r="E527" s="11" t="str">
        <f>B527</f>
        <v>RT</v>
      </c>
      <c r="F527" s="11" t="str">
        <f>B527</f>
        <v>RT</v>
      </c>
      <c r="G527" s="11" t="str">
        <f>B527</f>
        <v>RT</v>
      </c>
      <c r="H527" s="11" t="str">
        <f>B527</f>
        <v>RT</v>
      </c>
    </row>
    <row r="528" spans="1:8" ht="12.75" customHeight="1">
      <c r="A528" s="14"/>
      <c r="B528" s="22" t="s">
        <v>258</v>
      </c>
      <c r="C528" s="11" t="str">
        <f t="shared" ref="C528:C531" si="75">B529</f>
        <v>MT</v>
      </c>
      <c r="D528" s="11" t="str">
        <f>B529</f>
        <v>MT</v>
      </c>
      <c r="E528" s="11" t="str">
        <f>B528</f>
        <v>UT</v>
      </c>
      <c r="F528" s="11" t="str">
        <f>B528</f>
        <v>UT</v>
      </c>
      <c r="G528" s="11" t="str">
        <f>B528</f>
        <v>UT</v>
      </c>
      <c r="H528" s="11" t="str">
        <f t="shared" ref="H528" si="76">B528</f>
        <v>UT</v>
      </c>
    </row>
    <row r="529" spans="1:8" ht="12.75" customHeight="1">
      <c r="A529" s="14"/>
      <c r="B529" s="22" t="s">
        <v>259</v>
      </c>
      <c r="C529" s="11" t="str">
        <f t="shared" si="75"/>
        <v>PT</v>
      </c>
      <c r="D529" s="11" t="str">
        <f>B530</f>
        <v>PT</v>
      </c>
      <c r="E529" s="12"/>
      <c r="F529" s="12"/>
      <c r="G529" s="12"/>
      <c r="H529" s="12"/>
    </row>
    <row r="530" spans="1:8" ht="12.75" customHeight="1">
      <c r="A530" s="14"/>
      <c r="B530" s="22" t="s">
        <v>260</v>
      </c>
      <c r="C530" s="11" t="str">
        <f t="shared" si="75"/>
        <v>ST</v>
      </c>
      <c r="D530" s="11" t="str">
        <f>B531</f>
        <v>ST</v>
      </c>
      <c r="E530" s="12"/>
      <c r="F530" s="12"/>
      <c r="G530" s="12"/>
      <c r="H530" s="12"/>
    </row>
    <row r="531" spans="1:8" ht="12.75" customHeight="1">
      <c r="A531" s="14"/>
      <c r="B531" s="22" t="s">
        <v>262</v>
      </c>
      <c r="C531" s="11" t="str">
        <f t="shared" si="75"/>
        <v>TT</v>
      </c>
      <c r="D531" s="11" t="str">
        <f>B532</f>
        <v>TT</v>
      </c>
      <c r="E531" s="12"/>
      <c r="F531" s="12"/>
      <c r="G531" s="12"/>
      <c r="H531" s="12"/>
    </row>
    <row r="532" spans="1:8" ht="12.75" customHeight="1">
      <c r="A532" s="14"/>
      <c r="B532" s="22" t="s">
        <v>263</v>
      </c>
      <c r="C532" s="12"/>
      <c r="D532" s="12"/>
      <c r="E532" s="12"/>
      <c r="F532" s="12"/>
      <c r="G532" s="12"/>
      <c r="H532" s="12"/>
    </row>
    <row r="533" spans="1:8" ht="12.75" customHeight="1">
      <c r="A533" s="14"/>
      <c r="B533" s="14"/>
      <c r="C533" s="14"/>
      <c r="D533" s="14"/>
      <c r="E533" s="14"/>
      <c r="F533" s="14"/>
      <c r="G533" s="14"/>
      <c r="H533" s="14"/>
    </row>
    <row r="534" spans="1:8" ht="12.75" customHeight="1" thickBot="1">
      <c r="A534" s="14"/>
      <c r="B534" s="14"/>
      <c r="C534" s="14"/>
      <c r="D534" s="14"/>
      <c r="E534" s="14"/>
      <c r="F534" s="14"/>
      <c r="G534" s="14"/>
      <c r="H534" s="14"/>
    </row>
    <row r="535" spans="1:8" ht="12.75" customHeight="1" thickBot="1">
      <c r="A535" s="17" t="s">
        <v>390</v>
      </c>
      <c r="B535" s="18" t="s">
        <v>328</v>
      </c>
      <c r="C535" s="19" t="s">
        <v>329</v>
      </c>
      <c r="D535" s="20"/>
      <c r="E535" s="20"/>
      <c r="F535" s="20"/>
      <c r="G535" s="20"/>
      <c r="H535" s="21"/>
    </row>
    <row r="536" spans="1:8" ht="12.75" customHeight="1">
      <c r="A536" s="14"/>
      <c r="B536" s="14" t="s">
        <v>362</v>
      </c>
      <c r="C536" s="14" t="str">
        <f>B538</f>
        <v>UT</v>
      </c>
      <c r="D536" s="14" t="str">
        <f>B539</f>
        <v>MT</v>
      </c>
      <c r="E536" s="14" t="str">
        <f>B540</f>
        <v>PT</v>
      </c>
      <c r="F536" s="14" t="str">
        <f>B541</f>
        <v>ET</v>
      </c>
      <c r="G536" s="14" t="str">
        <f>B542</f>
        <v>TT</v>
      </c>
      <c r="H536" s="14" t="str">
        <f>B543</f>
        <v>LT</v>
      </c>
    </row>
    <row r="537" spans="1:8" ht="12.75" customHeight="1">
      <c r="A537" s="14" t="s">
        <v>162</v>
      </c>
      <c r="B537" s="12" t="s">
        <v>363</v>
      </c>
      <c r="C537" s="12" t="str">
        <f>B537&amp;"_"&amp;B538</f>
        <v>ST3_ひずみゲージ試験_レベル３_RT_UT</v>
      </c>
      <c r="D537" s="12" t="str">
        <f>B537&amp;"_"&amp;B539</f>
        <v>ST3_ひずみゲージ試験_レベル３_RT_MT</v>
      </c>
      <c r="E537" s="12" t="str">
        <f>B537&amp;"_"&amp;B540</f>
        <v>ST3_ひずみゲージ試験_レベル３_RT_PT</v>
      </c>
      <c r="F537" s="12" t="str">
        <f>B537&amp;"_"&amp;B541</f>
        <v>ST3_ひずみゲージ試験_レベル３_RT_ET</v>
      </c>
      <c r="G537" s="12" t="str">
        <f>B537&amp;"_"&amp;B542</f>
        <v>ST3_ひずみゲージ試験_レベル３_RT_TT</v>
      </c>
      <c r="H537" s="12" t="str">
        <f>B537&amp;"_"&amp;B543</f>
        <v>ST3_ひずみゲージ試験_レベル３_RT_LT</v>
      </c>
    </row>
    <row r="538" spans="1:8" ht="12.75" customHeight="1">
      <c r="A538" s="14"/>
      <c r="B538" s="22" t="s">
        <v>258</v>
      </c>
      <c r="C538" s="11" t="str">
        <f>B539</f>
        <v>MT</v>
      </c>
      <c r="D538" s="11" t="str">
        <f>B538</f>
        <v>UT</v>
      </c>
      <c r="E538" s="11" t="str">
        <f>B538</f>
        <v>UT</v>
      </c>
      <c r="F538" s="11" t="str">
        <f>B538</f>
        <v>UT</v>
      </c>
      <c r="G538" s="11" t="str">
        <f>B538</f>
        <v>UT</v>
      </c>
      <c r="H538" s="11" t="str">
        <f>B538</f>
        <v>UT</v>
      </c>
    </row>
    <row r="539" spans="1:8" ht="12.75" customHeight="1">
      <c r="A539" s="14"/>
      <c r="B539" s="22" t="s">
        <v>259</v>
      </c>
      <c r="C539" s="11" t="str">
        <f t="shared" ref="C539:C542" si="77">B540</f>
        <v>PT</v>
      </c>
      <c r="D539" s="11" t="str">
        <f>B540</f>
        <v>PT</v>
      </c>
      <c r="E539" s="11" t="str">
        <f>B539</f>
        <v>MT</v>
      </c>
      <c r="F539" s="11" t="str">
        <f>B539</f>
        <v>MT</v>
      </c>
      <c r="G539" s="11" t="str">
        <f>B539</f>
        <v>MT</v>
      </c>
      <c r="H539" s="11" t="str">
        <f t="shared" ref="H539:H542" si="78">B539</f>
        <v>MT</v>
      </c>
    </row>
    <row r="540" spans="1:8" ht="12.75" customHeight="1">
      <c r="A540" s="14"/>
      <c r="B540" s="22" t="s">
        <v>260</v>
      </c>
      <c r="C540" s="11" t="str">
        <f t="shared" si="77"/>
        <v>ET</v>
      </c>
      <c r="D540" s="11" t="str">
        <f>B541</f>
        <v>ET</v>
      </c>
      <c r="E540" s="11" t="str">
        <f>B541</f>
        <v>ET</v>
      </c>
      <c r="F540" s="11" t="str">
        <f>B540</f>
        <v>PT</v>
      </c>
      <c r="G540" s="11" t="str">
        <f>B540</f>
        <v>PT</v>
      </c>
      <c r="H540" s="11" t="str">
        <f t="shared" si="78"/>
        <v>PT</v>
      </c>
    </row>
    <row r="541" spans="1:8" ht="12.75" customHeight="1">
      <c r="A541" s="14"/>
      <c r="B541" s="22" t="s">
        <v>261</v>
      </c>
      <c r="C541" s="11" t="str">
        <f t="shared" si="77"/>
        <v>TT</v>
      </c>
      <c r="D541" s="11" t="str">
        <f>B542</f>
        <v>TT</v>
      </c>
      <c r="E541" s="11" t="str">
        <f>B542</f>
        <v>TT</v>
      </c>
      <c r="F541" s="11" t="str">
        <f>B542</f>
        <v>TT</v>
      </c>
      <c r="G541" s="11" t="str">
        <f>B541</f>
        <v>ET</v>
      </c>
      <c r="H541" s="11" t="str">
        <f t="shared" si="78"/>
        <v>ET</v>
      </c>
    </row>
    <row r="542" spans="1:8" ht="12.75" customHeight="1">
      <c r="A542" s="14"/>
      <c r="B542" s="22" t="s">
        <v>263</v>
      </c>
      <c r="C542" s="11" t="str">
        <f t="shared" si="77"/>
        <v>LT</v>
      </c>
      <c r="D542" s="11" t="str">
        <f>B543</f>
        <v>LT</v>
      </c>
      <c r="E542" s="11" t="str">
        <f>B543</f>
        <v>LT</v>
      </c>
      <c r="F542" s="11" t="str">
        <f>B543</f>
        <v>LT</v>
      </c>
      <c r="G542" s="11" t="str">
        <f>B543</f>
        <v>LT</v>
      </c>
      <c r="H542" s="11" t="str">
        <f t="shared" si="78"/>
        <v>TT</v>
      </c>
    </row>
    <row r="543" spans="1:8" ht="12.75" customHeight="1">
      <c r="A543" s="14"/>
      <c r="B543" s="22" t="s">
        <v>264</v>
      </c>
      <c r="C543" s="12"/>
      <c r="D543" s="12"/>
      <c r="E543" s="12"/>
      <c r="F543" s="12"/>
      <c r="G543" s="12"/>
      <c r="H543" s="12"/>
    </row>
    <row r="544" spans="1:8" ht="12.75" customHeight="1">
      <c r="A544" s="14"/>
      <c r="B544" s="14"/>
      <c r="C544" s="14"/>
      <c r="D544" s="14"/>
      <c r="E544" s="14"/>
      <c r="F544" s="14"/>
      <c r="G544" s="14"/>
      <c r="H544" s="14"/>
    </row>
    <row r="545" spans="1:8" ht="12.75" customHeight="1">
      <c r="A545" s="14"/>
      <c r="B545" s="14" t="s">
        <v>362</v>
      </c>
      <c r="C545" s="14" t="str">
        <f>B547</f>
        <v>RT</v>
      </c>
      <c r="D545" s="14" t="str">
        <f>B548</f>
        <v>MT</v>
      </c>
      <c r="E545" s="14" t="str">
        <f>B549</f>
        <v>PT</v>
      </c>
      <c r="F545" s="14" t="str">
        <f>B550</f>
        <v>ET</v>
      </c>
      <c r="G545" s="14" t="str">
        <f>B551</f>
        <v>TT</v>
      </c>
      <c r="H545" s="14" t="str">
        <f>B552</f>
        <v>LT</v>
      </c>
    </row>
    <row r="546" spans="1:8" ht="12.75" customHeight="1">
      <c r="A546" s="14" t="s">
        <v>164</v>
      </c>
      <c r="B546" s="12" t="s">
        <v>364</v>
      </c>
      <c r="C546" s="12" t="str">
        <f>B546&amp;"_"&amp;B547</f>
        <v>ST3_ひずみゲージ試験_レベル３_UT_RT</v>
      </c>
      <c r="D546" s="12" t="str">
        <f>B546&amp;"_"&amp;B548</f>
        <v>ST3_ひずみゲージ試験_レベル３_UT_MT</v>
      </c>
      <c r="E546" s="12" t="str">
        <f>B546&amp;"_"&amp;B549</f>
        <v>ST3_ひずみゲージ試験_レベル３_UT_PT</v>
      </c>
      <c r="F546" s="12" t="str">
        <f>B546&amp;"_"&amp;B550</f>
        <v>ST3_ひずみゲージ試験_レベル３_UT_ET</v>
      </c>
      <c r="G546" s="12" t="str">
        <f>B546&amp;"_"&amp;B551</f>
        <v>ST3_ひずみゲージ試験_レベル３_UT_TT</v>
      </c>
      <c r="H546" s="12" t="str">
        <f>B546&amp;"_"&amp;B552</f>
        <v>ST3_ひずみゲージ試験_レベル３_UT_LT</v>
      </c>
    </row>
    <row r="547" spans="1:8" ht="12.75" customHeight="1">
      <c r="A547" s="14"/>
      <c r="B547" s="22" t="s">
        <v>265</v>
      </c>
      <c r="C547" s="11" t="str">
        <f>B548</f>
        <v>MT</v>
      </c>
      <c r="D547" s="11" t="str">
        <f>B547</f>
        <v>RT</v>
      </c>
      <c r="E547" s="11" t="str">
        <f>B547</f>
        <v>RT</v>
      </c>
      <c r="F547" s="11" t="str">
        <f>B547</f>
        <v>RT</v>
      </c>
      <c r="G547" s="11" t="str">
        <f>B547</f>
        <v>RT</v>
      </c>
      <c r="H547" s="11" t="str">
        <f>B547</f>
        <v>RT</v>
      </c>
    </row>
    <row r="548" spans="1:8" ht="12.75" customHeight="1">
      <c r="A548" s="14"/>
      <c r="B548" s="22" t="s">
        <v>259</v>
      </c>
      <c r="C548" s="11" t="str">
        <f t="shared" ref="C548:C551" si="79">B549</f>
        <v>PT</v>
      </c>
      <c r="D548" s="11" t="str">
        <f>B549</f>
        <v>PT</v>
      </c>
      <c r="E548" s="11" t="str">
        <f>B548</f>
        <v>MT</v>
      </c>
      <c r="F548" s="11" t="str">
        <f>B548</f>
        <v>MT</v>
      </c>
      <c r="G548" s="11" t="str">
        <f>B548</f>
        <v>MT</v>
      </c>
      <c r="H548" s="11" t="str">
        <f t="shared" ref="H548:H551" si="80">B548</f>
        <v>MT</v>
      </c>
    </row>
    <row r="549" spans="1:8" ht="12.75" customHeight="1">
      <c r="A549" s="14"/>
      <c r="B549" s="22" t="s">
        <v>260</v>
      </c>
      <c r="C549" s="11" t="str">
        <f t="shared" si="79"/>
        <v>ET</v>
      </c>
      <c r="D549" s="11" t="str">
        <f>B550</f>
        <v>ET</v>
      </c>
      <c r="E549" s="11" t="str">
        <f>B550</f>
        <v>ET</v>
      </c>
      <c r="F549" s="11" t="str">
        <f>B549</f>
        <v>PT</v>
      </c>
      <c r="G549" s="11" t="str">
        <f>B549</f>
        <v>PT</v>
      </c>
      <c r="H549" s="11" t="str">
        <f t="shared" si="80"/>
        <v>PT</v>
      </c>
    </row>
    <row r="550" spans="1:8" ht="12.75" customHeight="1">
      <c r="A550" s="14"/>
      <c r="B550" s="22" t="s">
        <v>261</v>
      </c>
      <c r="C550" s="11" t="str">
        <f t="shared" si="79"/>
        <v>TT</v>
      </c>
      <c r="D550" s="11" t="str">
        <f>B551</f>
        <v>TT</v>
      </c>
      <c r="E550" s="11" t="str">
        <f>B551</f>
        <v>TT</v>
      </c>
      <c r="F550" s="11" t="str">
        <f>B551</f>
        <v>TT</v>
      </c>
      <c r="G550" s="11" t="str">
        <f>B550</f>
        <v>ET</v>
      </c>
      <c r="H550" s="11" t="str">
        <f t="shared" si="80"/>
        <v>ET</v>
      </c>
    </row>
    <row r="551" spans="1:8" ht="12.75" customHeight="1">
      <c r="A551" s="14"/>
      <c r="B551" s="22" t="s">
        <v>263</v>
      </c>
      <c r="C551" s="11" t="str">
        <f t="shared" si="79"/>
        <v>LT</v>
      </c>
      <c r="D551" s="11" t="str">
        <f>B552</f>
        <v>LT</v>
      </c>
      <c r="E551" s="11" t="str">
        <f>B552</f>
        <v>LT</v>
      </c>
      <c r="F551" s="11" t="str">
        <f>B552</f>
        <v>LT</v>
      </c>
      <c r="G551" s="11" t="str">
        <f>B552</f>
        <v>LT</v>
      </c>
      <c r="H551" s="11" t="str">
        <f t="shared" si="80"/>
        <v>TT</v>
      </c>
    </row>
    <row r="552" spans="1:8" ht="12.75" customHeight="1">
      <c r="A552" s="14"/>
      <c r="B552" s="22" t="s">
        <v>264</v>
      </c>
      <c r="C552" s="12"/>
      <c r="D552" s="12"/>
      <c r="E552" s="12"/>
      <c r="F552" s="12"/>
      <c r="G552" s="12"/>
      <c r="H552" s="12"/>
    </row>
    <row r="553" spans="1:8" ht="12.75" customHeight="1">
      <c r="A553" s="14"/>
      <c r="B553" s="14"/>
      <c r="C553" s="14"/>
      <c r="D553" s="14"/>
      <c r="E553" s="14"/>
      <c r="F553" s="14"/>
      <c r="G553" s="14"/>
      <c r="H553" s="14"/>
    </row>
    <row r="554" spans="1:8" ht="12.75" customHeight="1">
      <c r="A554" s="14"/>
      <c r="B554" s="14" t="s">
        <v>362</v>
      </c>
      <c r="C554" s="14" t="str">
        <f>B556</f>
        <v>RT</v>
      </c>
      <c r="D554" s="14" t="str">
        <f>B557</f>
        <v>UT</v>
      </c>
      <c r="E554" s="14" t="str">
        <f>B558</f>
        <v>PT</v>
      </c>
      <c r="F554" s="14" t="str">
        <f>B559</f>
        <v>ET</v>
      </c>
      <c r="G554" s="14" t="str">
        <f>B560</f>
        <v>TT</v>
      </c>
      <c r="H554" s="14" t="str">
        <f>B561</f>
        <v>LT</v>
      </c>
    </row>
    <row r="555" spans="1:8" ht="12.75" customHeight="1">
      <c r="A555" s="14" t="s">
        <v>259</v>
      </c>
      <c r="B555" s="12" t="s">
        <v>365</v>
      </c>
      <c r="C555" s="12" t="str">
        <f>B555&amp;"_"&amp;B556</f>
        <v>ST3_ひずみゲージ試験_レベル３_MT_RT</v>
      </c>
      <c r="D555" s="12" t="str">
        <f>B555&amp;"_"&amp;B557</f>
        <v>ST3_ひずみゲージ試験_レベル３_MT_UT</v>
      </c>
      <c r="E555" s="12" t="str">
        <f>B555&amp;"_"&amp;B558</f>
        <v>ST3_ひずみゲージ試験_レベル３_MT_PT</v>
      </c>
      <c r="F555" s="12" t="str">
        <f>B555&amp;"_"&amp;B559</f>
        <v>ST3_ひずみゲージ試験_レベル３_MT_ET</v>
      </c>
      <c r="G555" s="12" t="str">
        <f>B555&amp;"_"&amp;B560</f>
        <v>ST3_ひずみゲージ試験_レベル３_MT_TT</v>
      </c>
      <c r="H555" s="12" t="str">
        <f>B555&amp;"_"&amp;B561</f>
        <v>ST3_ひずみゲージ試験_レベル３_MT_LT</v>
      </c>
    </row>
    <row r="556" spans="1:8" ht="12.75" customHeight="1">
      <c r="A556" s="14"/>
      <c r="B556" s="22" t="s">
        <v>265</v>
      </c>
      <c r="C556" s="11" t="str">
        <f>B557</f>
        <v>UT</v>
      </c>
      <c r="D556" s="11" t="str">
        <f>B556</f>
        <v>RT</v>
      </c>
      <c r="E556" s="11" t="str">
        <f>B556</f>
        <v>RT</v>
      </c>
      <c r="F556" s="11" t="str">
        <f>B556</f>
        <v>RT</v>
      </c>
      <c r="G556" s="11" t="str">
        <f>B556</f>
        <v>RT</v>
      </c>
      <c r="H556" s="11" t="str">
        <f>B556</f>
        <v>RT</v>
      </c>
    </row>
    <row r="557" spans="1:8" ht="12.75" customHeight="1">
      <c r="A557" s="14"/>
      <c r="B557" s="22" t="s">
        <v>258</v>
      </c>
      <c r="C557" s="11" t="str">
        <f t="shared" ref="C557:C560" si="81">B558</f>
        <v>PT</v>
      </c>
      <c r="D557" s="11" t="str">
        <f>B558</f>
        <v>PT</v>
      </c>
      <c r="E557" s="11" t="str">
        <f>B557</f>
        <v>UT</v>
      </c>
      <c r="F557" s="11" t="str">
        <f>B557</f>
        <v>UT</v>
      </c>
      <c r="G557" s="11" t="str">
        <f>B557</f>
        <v>UT</v>
      </c>
      <c r="H557" s="11" t="str">
        <f t="shared" ref="H557" si="82">B557</f>
        <v>UT</v>
      </c>
    </row>
    <row r="558" spans="1:8" ht="12.75" customHeight="1">
      <c r="A558" s="14"/>
      <c r="B558" s="22" t="s">
        <v>260</v>
      </c>
      <c r="C558" s="11" t="str">
        <f t="shared" si="81"/>
        <v>ET</v>
      </c>
      <c r="D558" s="11" t="str">
        <f>B559</f>
        <v>ET</v>
      </c>
      <c r="E558" s="12"/>
      <c r="F558" s="12"/>
      <c r="G558" s="12"/>
      <c r="H558" s="12"/>
    </row>
    <row r="559" spans="1:8" ht="12.75" customHeight="1">
      <c r="A559" s="14"/>
      <c r="B559" s="22" t="s">
        <v>261</v>
      </c>
      <c r="C559" s="11" t="str">
        <f t="shared" si="81"/>
        <v>TT</v>
      </c>
      <c r="D559" s="11" t="str">
        <f>B560</f>
        <v>TT</v>
      </c>
      <c r="E559" s="12"/>
      <c r="F559" s="12"/>
      <c r="G559" s="12"/>
      <c r="H559" s="12"/>
    </row>
    <row r="560" spans="1:8" ht="12.75" customHeight="1">
      <c r="A560" s="14"/>
      <c r="B560" s="22" t="s">
        <v>263</v>
      </c>
      <c r="C560" s="11" t="str">
        <f t="shared" si="81"/>
        <v>LT</v>
      </c>
      <c r="D560" s="11" t="str">
        <f>B561</f>
        <v>LT</v>
      </c>
      <c r="E560" s="12"/>
      <c r="F560" s="12"/>
      <c r="G560" s="12"/>
      <c r="H560" s="12"/>
    </row>
    <row r="561" spans="1:8" ht="12.75" customHeight="1">
      <c r="A561" s="14"/>
      <c r="B561" s="22" t="s">
        <v>264</v>
      </c>
      <c r="C561" s="12"/>
      <c r="D561" s="12"/>
      <c r="E561" s="12"/>
      <c r="F561" s="12"/>
      <c r="G561" s="12"/>
      <c r="H561" s="12"/>
    </row>
    <row r="562" spans="1:8" ht="12.75" customHeight="1">
      <c r="A562" s="14"/>
      <c r="B562" s="14"/>
      <c r="C562" s="14"/>
      <c r="D562" s="14"/>
      <c r="E562" s="14"/>
      <c r="F562" s="14"/>
      <c r="G562" s="14"/>
      <c r="H562" s="14"/>
    </row>
    <row r="563" spans="1:8" ht="12.75" customHeight="1">
      <c r="A563" s="14"/>
      <c r="B563" s="14" t="s">
        <v>362</v>
      </c>
      <c r="C563" s="23" t="str">
        <f>B565</f>
        <v>RT</v>
      </c>
      <c r="D563" s="23" t="str">
        <f>B566</f>
        <v>UT</v>
      </c>
      <c r="E563" s="23" t="str">
        <f>B567</f>
        <v>MT</v>
      </c>
      <c r="F563" s="23" t="str">
        <f>B568</f>
        <v>ET</v>
      </c>
      <c r="G563" s="23" t="str">
        <f>B569</f>
        <v>TT</v>
      </c>
      <c r="H563" s="23" t="str">
        <f>B570</f>
        <v>LT</v>
      </c>
    </row>
    <row r="564" spans="1:8" ht="12.75" customHeight="1">
      <c r="A564" s="14" t="s">
        <v>168</v>
      </c>
      <c r="B564" s="12" t="s">
        <v>366</v>
      </c>
      <c r="C564" s="12" t="str">
        <f>B564&amp;"_"&amp;B565</f>
        <v>ST3_ひずみゲージ試験_レベル３_PT_RT</v>
      </c>
      <c r="D564" s="12" t="str">
        <f>B564&amp;"_"&amp;B566</f>
        <v>ST3_ひずみゲージ試験_レベル３_PT_UT</v>
      </c>
      <c r="E564" s="12" t="str">
        <f>B564&amp;"_"&amp;B567</f>
        <v>ST3_ひずみゲージ試験_レベル３_PT_MT</v>
      </c>
      <c r="F564" s="12" t="str">
        <f>B564&amp;"_"&amp;B568</f>
        <v>ST3_ひずみゲージ試験_レベル３_PT_ET</v>
      </c>
      <c r="G564" s="12" t="str">
        <f>B564&amp;"_"&amp;B569</f>
        <v>ST3_ひずみゲージ試験_レベル３_PT_TT</v>
      </c>
      <c r="H564" s="12" t="str">
        <f>B564&amp;"_"&amp;B570</f>
        <v>ST3_ひずみゲージ試験_レベル３_PT_LT</v>
      </c>
    </row>
    <row r="565" spans="1:8" ht="12.75" customHeight="1">
      <c r="A565" s="14"/>
      <c r="B565" s="22" t="s">
        <v>265</v>
      </c>
      <c r="C565" s="11" t="str">
        <f>B566</f>
        <v>UT</v>
      </c>
      <c r="D565" s="11" t="str">
        <f>B565</f>
        <v>RT</v>
      </c>
      <c r="E565" s="11" t="str">
        <f>B565</f>
        <v>RT</v>
      </c>
      <c r="F565" s="11" t="str">
        <f>B565</f>
        <v>RT</v>
      </c>
      <c r="G565" s="11" t="str">
        <f>B565</f>
        <v>RT</v>
      </c>
      <c r="H565" s="11" t="str">
        <f>B565</f>
        <v>RT</v>
      </c>
    </row>
    <row r="566" spans="1:8" ht="12.75" customHeight="1">
      <c r="A566" s="14"/>
      <c r="B566" s="22" t="s">
        <v>258</v>
      </c>
      <c r="C566" s="11" t="str">
        <f t="shared" ref="C566:C569" si="83">B567</f>
        <v>MT</v>
      </c>
      <c r="D566" s="11" t="str">
        <f>B567</f>
        <v>MT</v>
      </c>
      <c r="E566" s="11" t="str">
        <f>B566</f>
        <v>UT</v>
      </c>
      <c r="F566" s="11" t="str">
        <f>B566</f>
        <v>UT</v>
      </c>
      <c r="G566" s="11" t="str">
        <f>B566</f>
        <v>UT</v>
      </c>
      <c r="H566" s="11" t="str">
        <f t="shared" ref="H566" si="84">B566</f>
        <v>UT</v>
      </c>
    </row>
    <row r="567" spans="1:8" ht="12.75" customHeight="1">
      <c r="A567" s="14"/>
      <c r="B567" s="22" t="s">
        <v>259</v>
      </c>
      <c r="C567" s="11" t="str">
        <f t="shared" si="83"/>
        <v>ET</v>
      </c>
      <c r="D567" s="11" t="str">
        <f>B568</f>
        <v>ET</v>
      </c>
      <c r="E567" s="12"/>
      <c r="F567" s="12"/>
      <c r="G567" s="12"/>
      <c r="H567" s="12"/>
    </row>
    <row r="568" spans="1:8" ht="12.75" customHeight="1">
      <c r="A568" s="14"/>
      <c r="B568" s="22" t="s">
        <v>261</v>
      </c>
      <c r="C568" s="11" t="str">
        <f t="shared" si="83"/>
        <v>TT</v>
      </c>
      <c r="D568" s="11" t="str">
        <f>B569</f>
        <v>TT</v>
      </c>
      <c r="E568" s="12"/>
      <c r="F568" s="12"/>
      <c r="G568" s="12"/>
      <c r="H568" s="12"/>
    </row>
    <row r="569" spans="1:8" ht="12.75" customHeight="1">
      <c r="A569" s="14"/>
      <c r="B569" s="22" t="s">
        <v>263</v>
      </c>
      <c r="C569" s="11" t="str">
        <f t="shared" si="83"/>
        <v>LT</v>
      </c>
      <c r="D569" s="11" t="str">
        <f>B570</f>
        <v>LT</v>
      </c>
      <c r="E569" s="12"/>
      <c r="F569" s="12"/>
      <c r="G569" s="12"/>
      <c r="H569" s="12"/>
    </row>
    <row r="570" spans="1:8" ht="12.75" customHeight="1">
      <c r="A570" s="14"/>
      <c r="B570" s="22" t="s">
        <v>264</v>
      </c>
      <c r="C570" s="12"/>
      <c r="D570" s="12"/>
      <c r="E570" s="12"/>
      <c r="F570" s="12"/>
      <c r="G570" s="12"/>
      <c r="H570" s="12"/>
    </row>
    <row r="571" spans="1:8" ht="12.75" customHeight="1">
      <c r="A571" s="14"/>
      <c r="B571" s="14"/>
      <c r="C571" s="14"/>
      <c r="D571" s="14"/>
      <c r="E571" s="14"/>
      <c r="F571" s="14"/>
      <c r="G571" s="14"/>
      <c r="H571" s="14"/>
    </row>
    <row r="572" spans="1:8" ht="12.75" customHeight="1">
      <c r="A572" s="14"/>
      <c r="B572" s="14" t="s">
        <v>362</v>
      </c>
      <c r="C572" s="23" t="str">
        <f>B574</f>
        <v>RT</v>
      </c>
      <c r="D572" s="23" t="str">
        <f>B575</f>
        <v>UT</v>
      </c>
      <c r="E572" s="23" t="str">
        <f>B576</f>
        <v>MT</v>
      </c>
      <c r="F572" s="23" t="str">
        <f>B577</f>
        <v>PT</v>
      </c>
      <c r="G572" s="23" t="str">
        <f>B578</f>
        <v>TT</v>
      </c>
      <c r="H572" s="23" t="str">
        <f>B579</f>
        <v>LT</v>
      </c>
    </row>
    <row r="573" spans="1:8" ht="12.75" customHeight="1">
      <c r="A573" s="14" t="s">
        <v>170</v>
      </c>
      <c r="B573" s="12" t="s">
        <v>367</v>
      </c>
      <c r="C573" s="12" t="str">
        <f>B573&amp;"_"&amp;B574</f>
        <v>ST3_ひずみゲージ試験_レベル３_ET_RT</v>
      </c>
      <c r="D573" s="12" t="str">
        <f>B573&amp;"_"&amp;B575</f>
        <v>ST3_ひずみゲージ試験_レベル３_ET_UT</v>
      </c>
      <c r="E573" s="12" t="str">
        <f>B573&amp;"_"&amp;B576</f>
        <v>ST3_ひずみゲージ試験_レベル３_ET_MT</v>
      </c>
      <c r="F573" s="12" t="str">
        <f>B573&amp;"_"&amp;B577</f>
        <v>ST3_ひずみゲージ試験_レベル３_ET_PT</v>
      </c>
      <c r="G573" s="12" t="str">
        <f>B573&amp;"_"&amp;B578</f>
        <v>ST3_ひずみゲージ試験_レベル３_ET_TT</v>
      </c>
      <c r="H573" s="12" t="str">
        <f>B573&amp;"_"&amp;B579</f>
        <v>ST3_ひずみゲージ試験_レベル３_ET_LT</v>
      </c>
    </row>
    <row r="574" spans="1:8" ht="12.75" customHeight="1">
      <c r="A574" s="14"/>
      <c r="B574" s="22" t="s">
        <v>265</v>
      </c>
      <c r="C574" s="11" t="str">
        <f>B575</f>
        <v>UT</v>
      </c>
      <c r="D574" s="11" t="str">
        <f>B574</f>
        <v>RT</v>
      </c>
      <c r="E574" s="11" t="str">
        <f>B574</f>
        <v>RT</v>
      </c>
      <c r="F574" s="11" t="str">
        <f>B574</f>
        <v>RT</v>
      </c>
      <c r="G574" s="11" t="str">
        <f>B574</f>
        <v>RT</v>
      </c>
      <c r="H574" s="11" t="str">
        <f>B574</f>
        <v>RT</v>
      </c>
    </row>
    <row r="575" spans="1:8" ht="12.75" customHeight="1">
      <c r="A575" s="14"/>
      <c r="B575" s="22" t="s">
        <v>258</v>
      </c>
      <c r="C575" s="11" t="str">
        <f t="shared" ref="C575:C578" si="85">B576</f>
        <v>MT</v>
      </c>
      <c r="D575" s="11" t="str">
        <f>B576</f>
        <v>MT</v>
      </c>
      <c r="E575" s="11" t="str">
        <f>B575</f>
        <v>UT</v>
      </c>
      <c r="F575" s="11" t="str">
        <f>B575</f>
        <v>UT</v>
      </c>
      <c r="G575" s="11" t="str">
        <f>B575</f>
        <v>UT</v>
      </c>
      <c r="H575" s="11" t="str">
        <f t="shared" ref="H575" si="86">B575</f>
        <v>UT</v>
      </c>
    </row>
    <row r="576" spans="1:8" ht="12.75" customHeight="1">
      <c r="A576" s="14"/>
      <c r="B576" s="22" t="s">
        <v>259</v>
      </c>
      <c r="C576" s="11" t="str">
        <f t="shared" si="85"/>
        <v>PT</v>
      </c>
      <c r="D576" s="11" t="str">
        <f>B577</f>
        <v>PT</v>
      </c>
      <c r="E576" s="12"/>
      <c r="F576" s="12"/>
      <c r="G576" s="12"/>
      <c r="H576" s="12"/>
    </row>
    <row r="577" spans="1:8" ht="12.75" customHeight="1">
      <c r="A577" s="14"/>
      <c r="B577" s="22" t="s">
        <v>260</v>
      </c>
      <c r="C577" s="11" t="str">
        <f t="shared" si="85"/>
        <v>TT</v>
      </c>
      <c r="D577" s="11" t="str">
        <f>B578</f>
        <v>TT</v>
      </c>
      <c r="E577" s="12"/>
      <c r="F577" s="12"/>
      <c r="G577" s="12"/>
      <c r="H577" s="12"/>
    </row>
    <row r="578" spans="1:8" ht="12.75" customHeight="1">
      <c r="A578" s="14"/>
      <c r="B578" s="22" t="s">
        <v>263</v>
      </c>
      <c r="C578" s="11" t="str">
        <f t="shared" si="85"/>
        <v>LT</v>
      </c>
      <c r="D578" s="11" t="str">
        <f>B579</f>
        <v>LT</v>
      </c>
      <c r="E578" s="12"/>
      <c r="F578" s="12"/>
      <c r="G578" s="12"/>
      <c r="H578" s="12"/>
    </row>
    <row r="579" spans="1:8" ht="12.75" customHeight="1">
      <c r="A579" s="14"/>
      <c r="B579" s="22" t="s">
        <v>264</v>
      </c>
      <c r="C579" s="12"/>
      <c r="D579" s="12"/>
      <c r="E579" s="12"/>
      <c r="F579" s="12"/>
      <c r="G579" s="12"/>
      <c r="H579" s="12"/>
    </row>
    <row r="580" spans="1:8" ht="12.75" customHeight="1">
      <c r="A580" s="14"/>
      <c r="B580" s="14"/>
      <c r="C580" s="14"/>
      <c r="D580" s="14"/>
      <c r="E580" s="14"/>
      <c r="F580" s="14"/>
      <c r="G580" s="14"/>
      <c r="H580" s="14"/>
    </row>
    <row r="581" spans="1:8" ht="12.75" customHeight="1">
      <c r="A581" s="14"/>
      <c r="B581" s="14" t="s">
        <v>362</v>
      </c>
      <c r="C581" s="23" t="str">
        <f>B583</f>
        <v>RT</v>
      </c>
      <c r="D581" s="23" t="str">
        <f>B584</f>
        <v>UT</v>
      </c>
      <c r="E581" s="23" t="str">
        <f>B585</f>
        <v>MT</v>
      </c>
      <c r="F581" s="23" t="str">
        <f>B586</f>
        <v>PT</v>
      </c>
      <c r="G581" s="23" t="str">
        <f>B587</f>
        <v>ET</v>
      </c>
      <c r="H581" s="23" t="str">
        <f>B588</f>
        <v>LT</v>
      </c>
    </row>
    <row r="582" spans="1:8" ht="12.75" customHeight="1">
      <c r="A582" s="14" t="s">
        <v>263</v>
      </c>
      <c r="B582" s="12" t="s">
        <v>368</v>
      </c>
      <c r="C582" s="12" t="str">
        <f>B582&amp;"_"&amp;B583</f>
        <v>ST3_ひずみゲージ試験_レベル３_TT_RT</v>
      </c>
      <c r="D582" s="12" t="str">
        <f>B582&amp;"_"&amp;B584</f>
        <v>ST3_ひずみゲージ試験_レベル３_TT_UT</v>
      </c>
      <c r="E582" s="12" t="str">
        <f>B582&amp;"_"&amp;B585</f>
        <v>ST3_ひずみゲージ試験_レベル３_TT_MT</v>
      </c>
      <c r="F582" s="12" t="str">
        <f>B582&amp;"_"&amp;B586</f>
        <v>ST3_ひずみゲージ試験_レベル３_TT_PT</v>
      </c>
      <c r="G582" s="12" t="str">
        <f>B582&amp;"_"&amp;B587</f>
        <v>ST3_ひずみゲージ試験_レベル３_TT_ET</v>
      </c>
      <c r="H582" s="12" t="str">
        <f>B582&amp;"_"&amp;B588</f>
        <v>ST3_ひずみゲージ試験_レベル３_TT_LT</v>
      </c>
    </row>
    <row r="583" spans="1:8" ht="12.75" customHeight="1">
      <c r="A583" s="14"/>
      <c r="B583" s="22" t="s">
        <v>265</v>
      </c>
      <c r="C583" s="11" t="str">
        <f>B584</f>
        <v>UT</v>
      </c>
      <c r="D583" s="11" t="str">
        <f>B583</f>
        <v>RT</v>
      </c>
      <c r="E583" s="11" t="str">
        <f>B583</f>
        <v>RT</v>
      </c>
      <c r="F583" s="11" t="str">
        <f>B583</f>
        <v>RT</v>
      </c>
      <c r="G583" s="11" t="str">
        <f>B583</f>
        <v>RT</v>
      </c>
      <c r="H583" s="11" t="str">
        <f>B583</f>
        <v>RT</v>
      </c>
    </row>
    <row r="584" spans="1:8" ht="12.75" customHeight="1">
      <c r="A584" s="14"/>
      <c r="B584" s="22" t="s">
        <v>258</v>
      </c>
      <c r="C584" s="11" t="str">
        <f t="shared" ref="C584:C587" si="87">B585</f>
        <v>MT</v>
      </c>
      <c r="D584" s="11" t="str">
        <f>B585</f>
        <v>MT</v>
      </c>
      <c r="E584" s="11" t="str">
        <f>B584</f>
        <v>UT</v>
      </c>
      <c r="F584" s="11" t="str">
        <f>B584</f>
        <v>UT</v>
      </c>
      <c r="G584" s="11" t="str">
        <f>B584</f>
        <v>UT</v>
      </c>
      <c r="H584" s="11" t="str">
        <f t="shared" ref="H584" si="88">B584</f>
        <v>UT</v>
      </c>
    </row>
    <row r="585" spans="1:8" ht="12.75" customHeight="1">
      <c r="A585" s="14"/>
      <c r="B585" s="22" t="s">
        <v>259</v>
      </c>
      <c r="C585" s="11" t="str">
        <f t="shared" si="87"/>
        <v>PT</v>
      </c>
      <c r="D585" s="11" t="str">
        <f>B586</f>
        <v>PT</v>
      </c>
      <c r="E585" s="12"/>
      <c r="F585" s="12"/>
      <c r="G585" s="12"/>
      <c r="H585" s="12"/>
    </row>
    <row r="586" spans="1:8" ht="12.75" customHeight="1">
      <c r="A586" s="14"/>
      <c r="B586" s="22" t="s">
        <v>260</v>
      </c>
      <c r="C586" s="11" t="str">
        <f t="shared" si="87"/>
        <v>ET</v>
      </c>
      <c r="D586" s="11" t="str">
        <f>B587</f>
        <v>ET</v>
      </c>
      <c r="E586" s="12"/>
      <c r="F586" s="12"/>
      <c r="G586" s="12"/>
      <c r="H586" s="12"/>
    </row>
    <row r="587" spans="1:8" ht="12.75" customHeight="1">
      <c r="A587" s="14"/>
      <c r="B587" s="22" t="s">
        <v>261</v>
      </c>
      <c r="C587" s="11" t="str">
        <f t="shared" si="87"/>
        <v>LT</v>
      </c>
      <c r="D587" s="11" t="str">
        <f>B588</f>
        <v>LT</v>
      </c>
      <c r="E587" s="12"/>
      <c r="F587" s="12"/>
      <c r="G587" s="12"/>
      <c r="H587" s="12"/>
    </row>
    <row r="588" spans="1:8" ht="12.75" customHeight="1">
      <c r="A588" s="14"/>
      <c r="B588" s="22" t="s">
        <v>264</v>
      </c>
      <c r="C588" s="12"/>
      <c r="D588" s="12"/>
      <c r="E588" s="12"/>
      <c r="F588" s="12"/>
      <c r="G588" s="12"/>
      <c r="H588" s="12"/>
    </row>
    <row r="589" spans="1:8" ht="12.75" customHeight="1">
      <c r="A589" s="14"/>
      <c r="B589" s="14"/>
      <c r="C589" s="14"/>
      <c r="D589" s="14"/>
      <c r="E589" s="14"/>
      <c r="F589" s="14"/>
      <c r="G589" s="14"/>
      <c r="H589" s="14"/>
    </row>
    <row r="590" spans="1:8" ht="12.75" customHeight="1">
      <c r="A590" s="14"/>
      <c r="B590" s="14" t="s">
        <v>362</v>
      </c>
      <c r="C590" s="14" t="str">
        <f>B592</f>
        <v>RT</v>
      </c>
      <c r="D590" s="14" t="str">
        <f>B593</f>
        <v>UT</v>
      </c>
      <c r="E590" s="14" t="str">
        <f>B594</f>
        <v>MT</v>
      </c>
      <c r="F590" s="14" t="str">
        <f>B595</f>
        <v>PT</v>
      </c>
      <c r="G590" s="14" t="str">
        <f>B596</f>
        <v>ET</v>
      </c>
      <c r="H590" s="14" t="str">
        <f>B597</f>
        <v>TT</v>
      </c>
    </row>
    <row r="591" spans="1:8" ht="12.75" customHeight="1">
      <c r="A591" s="14" t="s">
        <v>264</v>
      </c>
      <c r="B591" s="12" t="s">
        <v>369</v>
      </c>
      <c r="C591" s="12" t="str">
        <f>B591&amp;"_"&amp;B592</f>
        <v>ST3_ひずみゲージ試験_レベル３_LT_RT</v>
      </c>
      <c r="D591" s="12" t="str">
        <f>B591&amp;"_"&amp;B593</f>
        <v>ST3_ひずみゲージ試験_レベル３_LT_UT</v>
      </c>
      <c r="E591" s="12" t="str">
        <f>B591&amp;"_"&amp;B594</f>
        <v>ST3_ひずみゲージ試験_レベル３_LT_MT</v>
      </c>
      <c r="F591" s="12" t="str">
        <f>B591&amp;"_"&amp;B595</f>
        <v>ST3_ひずみゲージ試験_レベル３_LT_PT</v>
      </c>
      <c r="G591" s="12" t="str">
        <f>B591&amp;"_"&amp;B596</f>
        <v>ST3_ひずみゲージ試験_レベル３_LT_ET</v>
      </c>
      <c r="H591" s="12" t="str">
        <f>B591&amp;"_"&amp;B597</f>
        <v>ST3_ひずみゲージ試験_レベル３_LT_TT</v>
      </c>
    </row>
    <row r="592" spans="1:8" ht="12.75" customHeight="1">
      <c r="A592" s="14"/>
      <c r="B592" s="22" t="s">
        <v>265</v>
      </c>
      <c r="C592" s="11" t="str">
        <f>B593</f>
        <v>UT</v>
      </c>
      <c r="D592" s="11" t="str">
        <f>B592</f>
        <v>RT</v>
      </c>
      <c r="E592" s="11" t="str">
        <f>B592</f>
        <v>RT</v>
      </c>
      <c r="F592" s="11" t="str">
        <f>B592</f>
        <v>RT</v>
      </c>
      <c r="G592" s="11" t="str">
        <f>B592</f>
        <v>RT</v>
      </c>
      <c r="H592" s="11" t="str">
        <f>B592</f>
        <v>RT</v>
      </c>
    </row>
    <row r="593" spans="1:8" ht="12.75" customHeight="1">
      <c r="A593" s="14"/>
      <c r="B593" s="22" t="s">
        <v>258</v>
      </c>
      <c r="C593" s="11" t="str">
        <f t="shared" ref="C593:C596" si="89">B594</f>
        <v>MT</v>
      </c>
      <c r="D593" s="11" t="str">
        <f>B594</f>
        <v>MT</v>
      </c>
      <c r="E593" s="11" t="str">
        <f>B593</f>
        <v>UT</v>
      </c>
      <c r="F593" s="11" t="str">
        <f>B593</f>
        <v>UT</v>
      </c>
      <c r="G593" s="11" t="str">
        <f>B593</f>
        <v>UT</v>
      </c>
      <c r="H593" s="11" t="str">
        <f t="shared" ref="H593" si="90">B593</f>
        <v>UT</v>
      </c>
    </row>
    <row r="594" spans="1:8" ht="12.75" customHeight="1">
      <c r="A594" s="14"/>
      <c r="B594" s="22" t="s">
        <v>259</v>
      </c>
      <c r="C594" s="11" t="str">
        <f t="shared" si="89"/>
        <v>PT</v>
      </c>
      <c r="D594" s="11" t="str">
        <f>B595</f>
        <v>PT</v>
      </c>
      <c r="E594" s="12"/>
      <c r="F594" s="12"/>
      <c r="G594" s="12"/>
      <c r="H594" s="12"/>
    </row>
    <row r="595" spans="1:8" ht="12.75" customHeight="1">
      <c r="A595" s="14"/>
      <c r="B595" s="22" t="s">
        <v>260</v>
      </c>
      <c r="C595" s="11" t="str">
        <f t="shared" si="89"/>
        <v>ET</v>
      </c>
      <c r="D595" s="11" t="str">
        <f>B596</f>
        <v>ET</v>
      </c>
      <c r="E595" s="12"/>
      <c r="F595" s="12"/>
      <c r="G595" s="12"/>
      <c r="H595" s="12"/>
    </row>
    <row r="596" spans="1:8" ht="12.75" customHeight="1">
      <c r="A596" s="14"/>
      <c r="B596" s="22" t="s">
        <v>261</v>
      </c>
      <c r="C596" s="11" t="str">
        <f t="shared" si="89"/>
        <v>TT</v>
      </c>
      <c r="D596" s="11" t="str">
        <f>B597</f>
        <v>TT</v>
      </c>
      <c r="E596" s="12"/>
      <c r="F596" s="12"/>
      <c r="G596" s="12"/>
      <c r="H596" s="12"/>
    </row>
    <row r="597" spans="1:8" ht="12.75" customHeight="1">
      <c r="A597" s="14"/>
      <c r="B597" s="22" t="s">
        <v>263</v>
      </c>
      <c r="C597" s="12"/>
      <c r="D597" s="12"/>
      <c r="E597" s="12"/>
      <c r="F597" s="12"/>
      <c r="G597" s="12"/>
      <c r="H597" s="12"/>
    </row>
    <row r="598" spans="1:8" ht="12.75" customHeight="1">
      <c r="A598" s="14"/>
      <c r="B598" s="14"/>
      <c r="C598" s="14"/>
      <c r="D598" s="14"/>
      <c r="E598" s="14"/>
      <c r="F598" s="14"/>
      <c r="G598" s="14"/>
      <c r="H598" s="14"/>
    </row>
    <row r="599" spans="1:8" ht="12.75" customHeight="1" thickBot="1">
      <c r="A599" s="14"/>
      <c r="B599" s="14"/>
      <c r="C599" s="14"/>
      <c r="D599" s="14"/>
      <c r="E599" s="14"/>
      <c r="F599" s="14"/>
      <c r="G599" s="14"/>
      <c r="H599" s="14"/>
    </row>
    <row r="600" spans="1:8" ht="12.75" customHeight="1" thickBot="1">
      <c r="A600" s="17" t="s">
        <v>392</v>
      </c>
      <c r="B600" s="18" t="s">
        <v>328</v>
      </c>
      <c r="C600" s="19" t="s">
        <v>329</v>
      </c>
      <c r="D600" s="20"/>
      <c r="E600" s="20"/>
      <c r="F600" s="20"/>
      <c r="G600" s="20"/>
      <c r="H600" s="21"/>
    </row>
    <row r="601" spans="1:8" ht="12.75" customHeight="1">
      <c r="A601" s="14"/>
      <c r="B601" s="14" t="s">
        <v>370</v>
      </c>
      <c r="C601" s="14" t="str">
        <f>B603</f>
        <v>UT</v>
      </c>
      <c r="D601" s="14" t="str">
        <f>B604</f>
        <v>MT</v>
      </c>
      <c r="E601" s="14" t="str">
        <f>B605</f>
        <v>PT</v>
      </c>
      <c r="F601" s="14" t="str">
        <f>B606</f>
        <v>ET</v>
      </c>
      <c r="G601" s="14" t="str">
        <f>B607</f>
        <v>ST</v>
      </c>
      <c r="H601" s="14" t="str">
        <f>B608</f>
        <v>LT</v>
      </c>
    </row>
    <row r="602" spans="1:8" ht="12.75" customHeight="1">
      <c r="A602" s="14" t="s">
        <v>162</v>
      </c>
      <c r="B602" s="12" t="s">
        <v>391</v>
      </c>
      <c r="C602" s="12" t="str">
        <f>B602&amp;"_"&amp;B603</f>
        <v>TT3_赤外線サーモグラフィ試験_レベル３_RT_UT</v>
      </c>
      <c r="D602" s="12" t="str">
        <f>B602&amp;"_"&amp;B604</f>
        <v>TT3_赤外線サーモグラフィ試験_レベル３_RT_MT</v>
      </c>
      <c r="E602" s="12" t="str">
        <f>B602&amp;"_"&amp;B605</f>
        <v>TT3_赤外線サーモグラフィ試験_レベル３_RT_PT</v>
      </c>
      <c r="F602" s="12" t="str">
        <f>B602&amp;"_"&amp;B606</f>
        <v>TT3_赤外線サーモグラフィ試験_レベル３_RT_ET</v>
      </c>
      <c r="G602" s="12" t="str">
        <f>B602&amp;"_"&amp;B607</f>
        <v>TT3_赤外線サーモグラフィ試験_レベル３_RT_ST</v>
      </c>
      <c r="H602" s="12" t="str">
        <f>B602&amp;"_"&amp;B608</f>
        <v>TT3_赤外線サーモグラフィ試験_レベル３_RT_LT</v>
      </c>
    </row>
    <row r="603" spans="1:8" ht="12.75" customHeight="1">
      <c r="A603" s="14"/>
      <c r="B603" s="22" t="s">
        <v>258</v>
      </c>
      <c r="C603" s="11" t="str">
        <f>B604</f>
        <v>MT</v>
      </c>
      <c r="D603" s="11" t="str">
        <f>B603</f>
        <v>UT</v>
      </c>
      <c r="E603" s="11" t="str">
        <f>B603</f>
        <v>UT</v>
      </c>
      <c r="F603" s="11" t="str">
        <f>B603</f>
        <v>UT</v>
      </c>
      <c r="G603" s="11" t="str">
        <f>B603</f>
        <v>UT</v>
      </c>
      <c r="H603" s="11" t="str">
        <f>B603</f>
        <v>UT</v>
      </c>
    </row>
    <row r="604" spans="1:8" ht="12.75" customHeight="1">
      <c r="A604" s="14"/>
      <c r="B604" s="22" t="s">
        <v>259</v>
      </c>
      <c r="C604" s="11" t="str">
        <f t="shared" ref="C604:C607" si="91">B605</f>
        <v>PT</v>
      </c>
      <c r="D604" s="11" t="str">
        <f>B605</f>
        <v>PT</v>
      </c>
      <c r="E604" s="11" t="str">
        <f>B604</f>
        <v>MT</v>
      </c>
      <c r="F604" s="11" t="str">
        <f>B604</f>
        <v>MT</v>
      </c>
      <c r="G604" s="11" t="str">
        <f>B604</f>
        <v>MT</v>
      </c>
      <c r="H604" s="11" t="str">
        <f t="shared" ref="H604:H607" si="92">B604</f>
        <v>MT</v>
      </c>
    </row>
    <row r="605" spans="1:8" ht="12.75" customHeight="1">
      <c r="A605" s="14"/>
      <c r="B605" s="22" t="s">
        <v>260</v>
      </c>
      <c r="C605" s="11" t="str">
        <f t="shared" si="91"/>
        <v>ET</v>
      </c>
      <c r="D605" s="11" t="str">
        <f>B606</f>
        <v>ET</v>
      </c>
      <c r="E605" s="11" t="str">
        <f>B606</f>
        <v>ET</v>
      </c>
      <c r="F605" s="11" t="str">
        <f>B605</f>
        <v>PT</v>
      </c>
      <c r="G605" s="11" t="str">
        <f>B605</f>
        <v>PT</v>
      </c>
      <c r="H605" s="11" t="str">
        <f t="shared" si="92"/>
        <v>PT</v>
      </c>
    </row>
    <row r="606" spans="1:8" ht="12.75" customHeight="1">
      <c r="A606" s="14"/>
      <c r="B606" s="22" t="s">
        <v>261</v>
      </c>
      <c r="C606" s="11" t="str">
        <f t="shared" si="91"/>
        <v>ST</v>
      </c>
      <c r="D606" s="11" t="str">
        <f>B607</f>
        <v>ST</v>
      </c>
      <c r="E606" s="11" t="str">
        <f>B607</f>
        <v>ST</v>
      </c>
      <c r="F606" s="11" t="str">
        <f>B607</f>
        <v>ST</v>
      </c>
      <c r="G606" s="11" t="str">
        <f>B606</f>
        <v>ET</v>
      </c>
      <c r="H606" s="11" t="str">
        <f t="shared" si="92"/>
        <v>ET</v>
      </c>
    </row>
    <row r="607" spans="1:8" ht="12.75" customHeight="1">
      <c r="A607" s="14"/>
      <c r="B607" s="22" t="s">
        <v>262</v>
      </c>
      <c r="C607" s="11" t="str">
        <f t="shared" si="91"/>
        <v>LT</v>
      </c>
      <c r="D607" s="11" t="str">
        <f>B608</f>
        <v>LT</v>
      </c>
      <c r="E607" s="11" t="str">
        <f>B608</f>
        <v>LT</v>
      </c>
      <c r="F607" s="11" t="str">
        <f>B608</f>
        <v>LT</v>
      </c>
      <c r="G607" s="11" t="str">
        <f>B608</f>
        <v>LT</v>
      </c>
      <c r="H607" s="11" t="str">
        <f t="shared" si="92"/>
        <v>ST</v>
      </c>
    </row>
    <row r="608" spans="1:8" ht="12.75" customHeight="1">
      <c r="A608" s="14"/>
      <c r="B608" s="22" t="s">
        <v>264</v>
      </c>
      <c r="C608" s="12"/>
      <c r="D608" s="12"/>
      <c r="E608" s="12"/>
      <c r="F608" s="12"/>
      <c r="G608" s="12"/>
      <c r="H608" s="12"/>
    </row>
    <row r="609" spans="1:8" ht="12.75" customHeight="1">
      <c r="A609" s="14"/>
      <c r="B609" s="14"/>
      <c r="C609" s="14"/>
      <c r="D609" s="14"/>
      <c r="E609" s="14"/>
      <c r="F609" s="14"/>
      <c r="G609" s="14"/>
      <c r="H609" s="14"/>
    </row>
    <row r="610" spans="1:8" ht="12.75" customHeight="1">
      <c r="A610" s="14"/>
      <c r="B610" s="14" t="s">
        <v>370</v>
      </c>
      <c r="C610" s="14" t="str">
        <f>B612</f>
        <v>RT</v>
      </c>
      <c r="D610" s="14" t="str">
        <f>B613</f>
        <v>MT</v>
      </c>
      <c r="E610" s="14" t="str">
        <f>B614</f>
        <v>PT</v>
      </c>
      <c r="F610" s="14" t="str">
        <f>B615</f>
        <v>ET</v>
      </c>
      <c r="G610" s="14" t="str">
        <f>B616</f>
        <v>ST</v>
      </c>
      <c r="H610" s="14" t="str">
        <f>B617</f>
        <v>LT</v>
      </c>
    </row>
    <row r="611" spans="1:8" ht="12.75" customHeight="1">
      <c r="A611" s="14" t="s">
        <v>164</v>
      </c>
      <c r="B611" s="12" t="s">
        <v>371</v>
      </c>
      <c r="C611" s="12" t="str">
        <f>B611&amp;"_"&amp;B612</f>
        <v>TT3_赤外線サーモグラフィ試験_レベル３_UT_RT</v>
      </c>
      <c r="D611" s="12" t="str">
        <f>B611&amp;"_"&amp;B613</f>
        <v>TT3_赤外線サーモグラフィ試験_レベル３_UT_MT</v>
      </c>
      <c r="E611" s="12" t="str">
        <f>B611&amp;"_"&amp;B614</f>
        <v>TT3_赤外線サーモグラフィ試験_レベル３_UT_PT</v>
      </c>
      <c r="F611" s="12" t="str">
        <f>B611&amp;"_"&amp;B615</f>
        <v>TT3_赤外線サーモグラフィ試験_レベル３_UT_ET</v>
      </c>
      <c r="G611" s="12" t="str">
        <f>B611&amp;"_"&amp;B616</f>
        <v>TT3_赤外線サーモグラフィ試験_レベル３_UT_ST</v>
      </c>
      <c r="H611" s="12" t="str">
        <f>B611&amp;"_"&amp;B617</f>
        <v>TT3_赤外線サーモグラフィ試験_レベル３_UT_LT</v>
      </c>
    </row>
    <row r="612" spans="1:8" ht="12.75" customHeight="1">
      <c r="A612" s="14"/>
      <c r="B612" s="22" t="s">
        <v>265</v>
      </c>
      <c r="C612" s="11" t="str">
        <f>B613</f>
        <v>MT</v>
      </c>
      <c r="D612" s="11" t="str">
        <f>B612</f>
        <v>RT</v>
      </c>
      <c r="E612" s="11" t="str">
        <f>B612</f>
        <v>RT</v>
      </c>
      <c r="F612" s="11" t="str">
        <f>B612</f>
        <v>RT</v>
      </c>
      <c r="G612" s="11" t="str">
        <f>B612</f>
        <v>RT</v>
      </c>
      <c r="H612" s="11" t="str">
        <f>B612</f>
        <v>RT</v>
      </c>
    </row>
    <row r="613" spans="1:8" ht="12.75" customHeight="1">
      <c r="A613" s="14"/>
      <c r="B613" s="22" t="s">
        <v>259</v>
      </c>
      <c r="C613" s="11" t="str">
        <f t="shared" ref="C613:C616" si="93">B614</f>
        <v>PT</v>
      </c>
      <c r="D613" s="11" t="str">
        <f>B614</f>
        <v>PT</v>
      </c>
      <c r="E613" s="11" t="str">
        <f>B613</f>
        <v>MT</v>
      </c>
      <c r="F613" s="11" t="str">
        <f>B613</f>
        <v>MT</v>
      </c>
      <c r="G613" s="11" t="str">
        <f>B613</f>
        <v>MT</v>
      </c>
      <c r="H613" s="11" t="str">
        <f t="shared" ref="H613:H616" si="94">B613</f>
        <v>MT</v>
      </c>
    </row>
    <row r="614" spans="1:8" ht="12.75" customHeight="1">
      <c r="A614" s="14"/>
      <c r="B614" s="22" t="s">
        <v>260</v>
      </c>
      <c r="C614" s="11" t="str">
        <f t="shared" si="93"/>
        <v>ET</v>
      </c>
      <c r="D614" s="11" t="str">
        <f>B615</f>
        <v>ET</v>
      </c>
      <c r="E614" s="11" t="str">
        <f>B615</f>
        <v>ET</v>
      </c>
      <c r="F614" s="11" t="str">
        <f>B614</f>
        <v>PT</v>
      </c>
      <c r="G614" s="11" t="str">
        <f>B614</f>
        <v>PT</v>
      </c>
      <c r="H614" s="11" t="str">
        <f t="shared" si="94"/>
        <v>PT</v>
      </c>
    </row>
    <row r="615" spans="1:8" ht="12.75" customHeight="1">
      <c r="A615" s="14"/>
      <c r="B615" s="22" t="s">
        <v>261</v>
      </c>
      <c r="C615" s="11" t="str">
        <f t="shared" si="93"/>
        <v>ST</v>
      </c>
      <c r="D615" s="11" t="str">
        <f>B616</f>
        <v>ST</v>
      </c>
      <c r="E615" s="11" t="str">
        <f>B616</f>
        <v>ST</v>
      </c>
      <c r="F615" s="11" t="str">
        <f>B616</f>
        <v>ST</v>
      </c>
      <c r="G615" s="11" t="str">
        <f>B615</f>
        <v>ET</v>
      </c>
      <c r="H615" s="11" t="str">
        <f t="shared" si="94"/>
        <v>ET</v>
      </c>
    </row>
    <row r="616" spans="1:8" ht="12.75" customHeight="1">
      <c r="A616" s="14"/>
      <c r="B616" s="22" t="s">
        <v>172</v>
      </c>
      <c r="C616" s="11" t="str">
        <f t="shared" si="93"/>
        <v>LT</v>
      </c>
      <c r="D616" s="11" t="str">
        <f>B617</f>
        <v>LT</v>
      </c>
      <c r="E616" s="11" t="str">
        <f>B617</f>
        <v>LT</v>
      </c>
      <c r="F616" s="11" t="str">
        <f>B617</f>
        <v>LT</v>
      </c>
      <c r="G616" s="11" t="str">
        <f>B617</f>
        <v>LT</v>
      </c>
      <c r="H616" s="11" t="str">
        <f t="shared" si="94"/>
        <v>ST</v>
      </c>
    </row>
    <row r="617" spans="1:8" ht="12.75" customHeight="1">
      <c r="A617" s="14"/>
      <c r="B617" s="22" t="s">
        <v>264</v>
      </c>
      <c r="C617" s="12"/>
      <c r="D617" s="12"/>
      <c r="E617" s="12"/>
      <c r="F617" s="12"/>
      <c r="G617" s="12"/>
      <c r="H617" s="12"/>
    </row>
    <row r="618" spans="1:8" ht="12.75" customHeight="1">
      <c r="A618" s="14"/>
      <c r="B618" s="14"/>
      <c r="C618" s="14"/>
      <c r="D618" s="14"/>
      <c r="E618" s="14"/>
      <c r="F618" s="14"/>
      <c r="G618" s="14"/>
      <c r="H618" s="14"/>
    </row>
    <row r="619" spans="1:8" ht="12.75" customHeight="1">
      <c r="A619" s="14"/>
      <c r="B619" s="14" t="s">
        <v>370</v>
      </c>
      <c r="C619" s="14" t="str">
        <f>B621</f>
        <v>RT</v>
      </c>
      <c r="D619" s="14" t="str">
        <f>B622</f>
        <v>UT</v>
      </c>
      <c r="E619" s="14" t="str">
        <f>B623</f>
        <v>PT</v>
      </c>
      <c r="F619" s="14" t="str">
        <f>B624</f>
        <v>ET</v>
      </c>
      <c r="G619" s="14" t="str">
        <f>B625</f>
        <v>ST</v>
      </c>
      <c r="H619" s="14" t="str">
        <f>B626</f>
        <v>LT</v>
      </c>
    </row>
    <row r="620" spans="1:8" ht="12.75" customHeight="1">
      <c r="A620" s="14" t="s">
        <v>259</v>
      </c>
      <c r="B620" s="12" t="s">
        <v>372</v>
      </c>
      <c r="C620" s="12" t="str">
        <f>B620&amp;"_"&amp;B621</f>
        <v>TT3_赤外線サーモグラフィ試験_レベル３_MT_RT</v>
      </c>
      <c r="D620" s="12" t="str">
        <f>B620&amp;"_"&amp;B622</f>
        <v>TT3_赤外線サーモグラフィ試験_レベル３_MT_UT</v>
      </c>
      <c r="E620" s="12" t="str">
        <f>B620&amp;"_"&amp;B623</f>
        <v>TT3_赤外線サーモグラフィ試験_レベル３_MT_PT</v>
      </c>
      <c r="F620" s="12" t="str">
        <f>B620&amp;"_"&amp;B624</f>
        <v>TT3_赤外線サーモグラフィ試験_レベル３_MT_ET</v>
      </c>
      <c r="G620" s="12" t="str">
        <f>B620&amp;"_"&amp;B625</f>
        <v>TT3_赤外線サーモグラフィ試験_レベル３_MT_ST</v>
      </c>
      <c r="H620" s="12" t="str">
        <f>B620&amp;"_"&amp;B626</f>
        <v>TT3_赤外線サーモグラフィ試験_レベル３_MT_LT</v>
      </c>
    </row>
    <row r="621" spans="1:8" ht="12.75" customHeight="1">
      <c r="A621" s="14"/>
      <c r="B621" s="22" t="s">
        <v>265</v>
      </c>
      <c r="C621" s="11" t="str">
        <f>B622</f>
        <v>UT</v>
      </c>
      <c r="D621" s="11" t="str">
        <f>B621</f>
        <v>RT</v>
      </c>
      <c r="E621" s="11" t="str">
        <f>B621</f>
        <v>RT</v>
      </c>
      <c r="F621" s="11" t="str">
        <f>B621</f>
        <v>RT</v>
      </c>
      <c r="G621" s="11" t="str">
        <f>B621</f>
        <v>RT</v>
      </c>
      <c r="H621" s="11" t="str">
        <f>B621</f>
        <v>RT</v>
      </c>
    </row>
    <row r="622" spans="1:8" ht="12.75" customHeight="1">
      <c r="A622" s="14"/>
      <c r="B622" s="22" t="s">
        <v>258</v>
      </c>
      <c r="C622" s="11" t="str">
        <f t="shared" ref="C622:C625" si="95">B623</f>
        <v>PT</v>
      </c>
      <c r="D622" s="11" t="str">
        <f>B623</f>
        <v>PT</v>
      </c>
      <c r="E622" s="11" t="str">
        <f>B622</f>
        <v>UT</v>
      </c>
      <c r="F622" s="11" t="str">
        <f>B622</f>
        <v>UT</v>
      </c>
      <c r="G622" s="11" t="str">
        <f>B622</f>
        <v>UT</v>
      </c>
      <c r="H622" s="11" t="str">
        <f t="shared" ref="H622" si="96">B622</f>
        <v>UT</v>
      </c>
    </row>
    <row r="623" spans="1:8" ht="12.75" customHeight="1">
      <c r="A623" s="14"/>
      <c r="B623" s="22" t="s">
        <v>260</v>
      </c>
      <c r="C623" s="11" t="str">
        <f t="shared" si="95"/>
        <v>ET</v>
      </c>
      <c r="D623" s="11" t="str">
        <f>B624</f>
        <v>ET</v>
      </c>
      <c r="E623" s="12"/>
      <c r="F623" s="12"/>
      <c r="G623" s="12"/>
      <c r="H623" s="12"/>
    </row>
    <row r="624" spans="1:8" ht="12.75" customHeight="1">
      <c r="A624" s="14"/>
      <c r="B624" s="22" t="s">
        <v>261</v>
      </c>
      <c r="C624" s="11" t="str">
        <f t="shared" si="95"/>
        <v>ST</v>
      </c>
      <c r="D624" s="11" t="str">
        <f>B625</f>
        <v>ST</v>
      </c>
      <c r="E624" s="12"/>
      <c r="F624" s="12"/>
      <c r="G624" s="12"/>
      <c r="H624" s="12"/>
    </row>
    <row r="625" spans="1:8" ht="12.75" customHeight="1">
      <c r="A625" s="14"/>
      <c r="B625" s="22" t="s">
        <v>262</v>
      </c>
      <c r="C625" s="11" t="str">
        <f t="shared" si="95"/>
        <v>LT</v>
      </c>
      <c r="D625" s="11" t="str">
        <f>B626</f>
        <v>LT</v>
      </c>
      <c r="E625" s="12"/>
      <c r="F625" s="12"/>
      <c r="G625" s="12"/>
      <c r="H625" s="12"/>
    </row>
    <row r="626" spans="1:8" ht="12.75" customHeight="1">
      <c r="A626" s="14"/>
      <c r="B626" s="22" t="s">
        <v>264</v>
      </c>
      <c r="C626" s="12"/>
      <c r="D626" s="12"/>
      <c r="E626" s="12"/>
      <c r="F626" s="12"/>
      <c r="G626" s="12"/>
      <c r="H626" s="12"/>
    </row>
    <row r="627" spans="1:8" ht="12.75" customHeight="1">
      <c r="A627" s="14"/>
      <c r="B627" s="14"/>
      <c r="C627" s="14"/>
      <c r="D627" s="14"/>
      <c r="E627" s="14"/>
      <c r="F627" s="14"/>
      <c r="G627" s="14"/>
      <c r="H627" s="14"/>
    </row>
    <row r="628" spans="1:8" ht="12.75" customHeight="1">
      <c r="A628" s="14"/>
      <c r="B628" s="14" t="s">
        <v>370</v>
      </c>
      <c r="C628" s="23" t="str">
        <f>B630</f>
        <v>RT</v>
      </c>
      <c r="D628" s="23" t="str">
        <f>B631</f>
        <v>UT</v>
      </c>
      <c r="E628" s="23" t="str">
        <f>B632</f>
        <v>MT</v>
      </c>
      <c r="F628" s="23" t="str">
        <f>B633</f>
        <v>ET</v>
      </c>
      <c r="G628" s="23" t="str">
        <f>B634</f>
        <v>ST</v>
      </c>
      <c r="H628" s="23" t="str">
        <f>B635</f>
        <v>LT</v>
      </c>
    </row>
    <row r="629" spans="1:8" ht="12.75" customHeight="1">
      <c r="A629" s="14" t="s">
        <v>168</v>
      </c>
      <c r="B629" s="12" t="s">
        <v>373</v>
      </c>
      <c r="C629" s="12" t="str">
        <f>B629&amp;"_"&amp;B630</f>
        <v>TT3_赤外線サーモグラフィ試験_レベル３_PT_RT</v>
      </c>
      <c r="D629" s="12" t="str">
        <f>B629&amp;"_"&amp;B631</f>
        <v>TT3_赤外線サーモグラフィ試験_レベル３_PT_UT</v>
      </c>
      <c r="E629" s="12" t="str">
        <f>B629&amp;"_"&amp;B632</f>
        <v>TT3_赤外線サーモグラフィ試験_レベル３_PT_MT</v>
      </c>
      <c r="F629" s="12" t="str">
        <f>B629&amp;"_"&amp;B633</f>
        <v>TT3_赤外線サーモグラフィ試験_レベル３_PT_ET</v>
      </c>
      <c r="G629" s="12" t="str">
        <f>B629&amp;"_"&amp;B634</f>
        <v>TT3_赤外線サーモグラフィ試験_レベル３_PT_ST</v>
      </c>
      <c r="H629" s="12" t="str">
        <f>B629&amp;"_"&amp;B635</f>
        <v>TT3_赤外線サーモグラフィ試験_レベル３_PT_LT</v>
      </c>
    </row>
    <row r="630" spans="1:8" ht="12.75" customHeight="1">
      <c r="A630" s="14"/>
      <c r="B630" s="22" t="s">
        <v>265</v>
      </c>
      <c r="C630" s="11" t="str">
        <f>B631</f>
        <v>UT</v>
      </c>
      <c r="D630" s="11" t="str">
        <f>B630</f>
        <v>RT</v>
      </c>
      <c r="E630" s="11" t="str">
        <f>B630</f>
        <v>RT</v>
      </c>
      <c r="F630" s="11" t="str">
        <f>B630</f>
        <v>RT</v>
      </c>
      <c r="G630" s="11" t="str">
        <f>B630</f>
        <v>RT</v>
      </c>
      <c r="H630" s="11" t="str">
        <f>B630</f>
        <v>RT</v>
      </c>
    </row>
    <row r="631" spans="1:8" ht="12.75" customHeight="1">
      <c r="A631" s="14"/>
      <c r="B631" s="22" t="s">
        <v>258</v>
      </c>
      <c r="C631" s="11" t="str">
        <f t="shared" ref="C631:C634" si="97">B632</f>
        <v>MT</v>
      </c>
      <c r="D631" s="11" t="str">
        <f>B632</f>
        <v>MT</v>
      </c>
      <c r="E631" s="11" t="str">
        <f>B631</f>
        <v>UT</v>
      </c>
      <c r="F631" s="11" t="str">
        <f>B631</f>
        <v>UT</v>
      </c>
      <c r="G631" s="11" t="str">
        <f>B631</f>
        <v>UT</v>
      </c>
      <c r="H631" s="11" t="str">
        <f t="shared" ref="H631" si="98">B631</f>
        <v>UT</v>
      </c>
    </row>
    <row r="632" spans="1:8" ht="12.75" customHeight="1">
      <c r="A632" s="14"/>
      <c r="B632" s="22" t="s">
        <v>259</v>
      </c>
      <c r="C632" s="11" t="str">
        <f t="shared" si="97"/>
        <v>ET</v>
      </c>
      <c r="D632" s="11" t="str">
        <f>B633</f>
        <v>ET</v>
      </c>
      <c r="E632" s="12"/>
      <c r="F632" s="12"/>
      <c r="G632" s="12"/>
      <c r="H632" s="12"/>
    </row>
    <row r="633" spans="1:8" ht="12.75" customHeight="1">
      <c r="A633" s="14"/>
      <c r="B633" s="22" t="s">
        <v>261</v>
      </c>
      <c r="C633" s="11" t="str">
        <f t="shared" si="97"/>
        <v>ST</v>
      </c>
      <c r="D633" s="11" t="str">
        <f>B634</f>
        <v>ST</v>
      </c>
      <c r="E633" s="12"/>
      <c r="F633" s="12"/>
      <c r="G633" s="12"/>
      <c r="H633" s="12"/>
    </row>
    <row r="634" spans="1:8" ht="12.75" customHeight="1">
      <c r="A634" s="14"/>
      <c r="B634" s="22" t="s">
        <v>262</v>
      </c>
      <c r="C634" s="11" t="str">
        <f t="shared" si="97"/>
        <v>LT</v>
      </c>
      <c r="D634" s="11" t="str">
        <f>B635</f>
        <v>LT</v>
      </c>
      <c r="E634" s="12"/>
      <c r="F634" s="12"/>
      <c r="G634" s="12"/>
      <c r="H634" s="12"/>
    </row>
    <row r="635" spans="1:8" ht="12.75" customHeight="1">
      <c r="A635" s="14"/>
      <c r="B635" s="22" t="s">
        <v>264</v>
      </c>
      <c r="C635" s="12"/>
      <c r="D635" s="12"/>
      <c r="E635" s="12"/>
      <c r="F635" s="12"/>
      <c r="G635" s="12"/>
      <c r="H635" s="12"/>
    </row>
    <row r="636" spans="1:8" ht="12.75" customHeight="1">
      <c r="A636" s="14"/>
      <c r="B636" s="14"/>
      <c r="C636" s="14"/>
      <c r="D636" s="14"/>
      <c r="E636" s="14"/>
      <c r="F636" s="14"/>
      <c r="G636" s="14"/>
      <c r="H636" s="14"/>
    </row>
    <row r="637" spans="1:8" ht="12.75" customHeight="1">
      <c r="A637" s="14"/>
      <c r="B637" s="14" t="s">
        <v>370</v>
      </c>
      <c r="C637" s="23" t="str">
        <f>B639</f>
        <v>RT</v>
      </c>
      <c r="D637" s="23" t="str">
        <f>B640</f>
        <v>UT</v>
      </c>
      <c r="E637" s="23" t="str">
        <f>B641</f>
        <v>MT</v>
      </c>
      <c r="F637" s="23" t="str">
        <f>B642</f>
        <v>PT</v>
      </c>
      <c r="G637" s="23" t="str">
        <f>B643</f>
        <v>ST</v>
      </c>
      <c r="H637" s="23" t="str">
        <f>B644</f>
        <v>LT</v>
      </c>
    </row>
    <row r="638" spans="1:8" ht="12.75" customHeight="1">
      <c r="A638" s="14" t="s">
        <v>170</v>
      </c>
      <c r="B638" s="12" t="s">
        <v>374</v>
      </c>
      <c r="C638" s="12" t="str">
        <f>B638&amp;"_"&amp;B639</f>
        <v>TT3_赤外線サーモグラフィ試験_レベル３_ET_RT</v>
      </c>
      <c r="D638" s="12" t="str">
        <f>B638&amp;"_"&amp;B640</f>
        <v>TT3_赤外線サーモグラフィ試験_レベル３_ET_UT</v>
      </c>
      <c r="E638" s="12" t="str">
        <f>B638&amp;"_"&amp;B641</f>
        <v>TT3_赤外線サーモグラフィ試験_レベル３_ET_MT</v>
      </c>
      <c r="F638" s="12" t="str">
        <f>B638&amp;"_"&amp;B642</f>
        <v>TT3_赤外線サーモグラフィ試験_レベル３_ET_PT</v>
      </c>
      <c r="G638" s="12" t="str">
        <f>B638&amp;"_"&amp;B643</f>
        <v>TT3_赤外線サーモグラフィ試験_レベル３_ET_ST</v>
      </c>
      <c r="H638" s="12" t="str">
        <f>B638&amp;"_"&amp;B644</f>
        <v>TT3_赤外線サーモグラフィ試験_レベル３_ET_LT</v>
      </c>
    </row>
    <row r="639" spans="1:8" ht="12.75" customHeight="1">
      <c r="A639" s="14"/>
      <c r="B639" s="22" t="s">
        <v>265</v>
      </c>
      <c r="C639" s="11" t="str">
        <f>B640</f>
        <v>UT</v>
      </c>
      <c r="D639" s="11" t="str">
        <f>B639</f>
        <v>RT</v>
      </c>
      <c r="E639" s="11" t="str">
        <f>B639</f>
        <v>RT</v>
      </c>
      <c r="F639" s="11" t="str">
        <f>B639</f>
        <v>RT</v>
      </c>
      <c r="G639" s="11" t="str">
        <f>B639</f>
        <v>RT</v>
      </c>
      <c r="H639" s="11" t="str">
        <f>B639</f>
        <v>RT</v>
      </c>
    </row>
    <row r="640" spans="1:8" ht="12.75" customHeight="1">
      <c r="A640" s="14"/>
      <c r="B640" s="22" t="s">
        <v>258</v>
      </c>
      <c r="C640" s="11" t="str">
        <f t="shared" ref="C640:C643" si="99">B641</f>
        <v>MT</v>
      </c>
      <c r="D640" s="11" t="str">
        <f>B641</f>
        <v>MT</v>
      </c>
      <c r="E640" s="11" t="str">
        <f>B640</f>
        <v>UT</v>
      </c>
      <c r="F640" s="11" t="str">
        <f>B640</f>
        <v>UT</v>
      </c>
      <c r="G640" s="11" t="str">
        <f>B640</f>
        <v>UT</v>
      </c>
      <c r="H640" s="11" t="str">
        <f t="shared" ref="H640" si="100">B640</f>
        <v>UT</v>
      </c>
    </row>
    <row r="641" spans="1:8" ht="12.75" customHeight="1">
      <c r="A641" s="14"/>
      <c r="B641" s="22" t="s">
        <v>259</v>
      </c>
      <c r="C641" s="11" t="str">
        <f t="shared" si="99"/>
        <v>PT</v>
      </c>
      <c r="D641" s="11" t="str">
        <f>B642</f>
        <v>PT</v>
      </c>
      <c r="E641" s="12"/>
      <c r="F641" s="12"/>
      <c r="G641" s="12"/>
      <c r="H641" s="12"/>
    </row>
    <row r="642" spans="1:8" ht="12.75" customHeight="1">
      <c r="A642" s="14"/>
      <c r="B642" s="22" t="s">
        <v>260</v>
      </c>
      <c r="C642" s="11" t="str">
        <f t="shared" si="99"/>
        <v>ST</v>
      </c>
      <c r="D642" s="11" t="str">
        <f>B643</f>
        <v>ST</v>
      </c>
      <c r="E642" s="12"/>
      <c r="F642" s="12"/>
      <c r="G642" s="12"/>
      <c r="H642" s="12"/>
    </row>
    <row r="643" spans="1:8" ht="12.75" customHeight="1">
      <c r="A643" s="14"/>
      <c r="B643" s="22" t="s">
        <v>262</v>
      </c>
      <c r="C643" s="11" t="str">
        <f t="shared" si="99"/>
        <v>LT</v>
      </c>
      <c r="D643" s="11" t="str">
        <f>B644</f>
        <v>LT</v>
      </c>
      <c r="E643" s="12"/>
      <c r="F643" s="12"/>
      <c r="G643" s="12"/>
      <c r="H643" s="12"/>
    </row>
    <row r="644" spans="1:8" ht="12.75" customHeight="1">
      <c r="A644" s="14"/>
      <c r="B644" s="22" t="s">
        <v>264</v>
      </c>
      <c r="C644" s="12"/>
      <c r="D644" s="12"/>
      <c r="E644" s="12"/>
      <c r="F644" s="12"/>
      <c r="G644" s="12"/>
      <c r="H644" s="12"/>
    </row>
    <row r="645" spans="1:8" ht="12.75" customHeight="1">
      <c r="A645" s="14"/>
      <c r="B645" s="14"/>
      <c r="C645" s="14"/>
      <c r="D645" s="14"/>
      <c r="E645" s="14"/>
      <c r="F645" s="14"/>
      <c r="G645" s="14"/>
      <c r="H645" s="14"/>
    </row>
    <row r="646" spans="1:8" ht="12.75" customHeight="1">
      <c r="A646" s="14"/>
      <c r="B646" s="14" t="s">
        <v>370</v>
      </c>
      <c r="C646" s="23" t="str">
        <f>B648</f>
        <v>RT</v>
      </c>
      <c r="D646" s="23" t="str">
        <f>B649</f>
        <v>UT</v>
      </c>
      <c r="E646" s="23" t="str">
        <f>B650</f>
        <v>MT</v>
      </c>
      <c r="F646" s="23" t="str">
        <f>B651</f>
        <v>PT</v>
      </c>
      <c r="G646" s="23" t="str">
        <f>B652</f>
        <v>ET</v>
      </c>
      <c r="H646" s="23" t="str">
        <f>B653</f>
        <v>LT</v>
      </c>
    </row>
    <row r="647" spans="1:8" ht="12.75" customHeight="1">
      <c r="A647" s="14" t="s">
        <v>172</v>
      </c>
      <c r="B647" s="12" t="s">
        <v>375</v>
      </c>
      <c r="C647" s="12" t="str">
        <f>B647&amp;"_"&amp;B648</f>
        <v>TT3_赤外線サーモグラフィ試験_レベル３_TT_RT</v>
      </c>
      <c r="D647" s="12" t="str">
        <f>B647&amp;"_"&amp;B649</f>
        <v>TT3_赤外線サーモグラフィ試験_レベル３_TT_UT</v>
      </c>
      <c r="E647" s="12" t="str">
        <f>B647&amp;"_"&amp;B650</f>
        <v>TT3_赤外線サーモグラフィ試験_レベル３_TT_MT</v>
      </c>
      <c r="F647" s="12" t="str">
        <f>B647&amp;"_"&amp;B651</f>
        <v>TT3_赤外線サーモグラフィ試験_レベル３_TT_PT</v>
      </c>
      <c r="G647" s="12" t="str">
        <f>B647&amp;"_"&amp;B652</f>
        <v>TT3_赤外線サーモグラフィ試験_レベル３_TT_ET</v>
      </c>
      <c r="H647" s="12" t="str">
        <f>B647&amp;"_"&amp;B653</f>
        <v>TT3_赤外線サーモグラフィ試験_レベル３_TT_LT</v>
      </c>
    </row>
    <row r="648" spans="1:8" ht="12.75" customHeight="1">
      <c r="A648" s="14"/>
      <c r="B648" s="22" t="s">
        <v>265</v>
      </c>
      <c r="C648" s="11" t="str">
        <f>B649</f>
        <v>UT</v>
      </c>
      <c r="D648" s="11" t="str">
        <f>B648</f>
        <v>RT</v>
      </c>
      <c r="E648" s="11" t="str">
        <f>B648</f>
        <v>RT</v>
      </c>
      <c r="F648" s="11" t="str">
        <f>B648</f>
        <v>RT</v>
      </c>
      <c r="G648" s="11" t="str">
        <f>B648</f>
        <v>RT</v>
      </c>
      <c r="H648" s="11" t="str">
        <f>B648</f>
        <v>RT</v>
      </c>
    </row>
    <row r="649" spans="1:8" ht="12.75" customHeight="1">
      <c r="A649" s="14"/>
      <c r="B649" s="22" t="s">
        <v>258</v>
      </c>
      <c r="C649" s="11" t="str">
        <f t="shared" ref="C649:C652" si="101">B650</f>
        <v>MT</v>
      </c>
      <c r="D649" s="11" t="str">
        <f>B650</f>
        <v>MT</v>
      </c>
      <c r="E649" s="11" t="str">
        <f>B649</f>
        <v>UT</v>
      </c>
      <c r="F649" s="11" t="str">
        <f>B649</f>
        <v>UT</v>
      </c>
      <c r="G649" s="11" t="str">
        <f>B649</f>
        <v>UT</v>
      </c>
      <c r="H649" s="11" t="str">
        <f t="shared" ref="H649" si="102">B649</f>
        <v>UT</v>
      </c>
    </row>
    <row r="650" spans="1:8" ht="12.75" customHeight="1">
      <c r="A650" s="14"/>
      <c r="B650" s="22" t="s">
        <v>259</v>
      </c>
      <c r="C650" s="11" t="str">
        <f t="shared" si="101"/>
        <v>PT</v>
      </c>
      <c r="D650" s="11" t="str">
        <f>B651</f>
        <v>PT</v>
      </c>
      <c r="E650" s="12"/>
      <c r="F650" s="12"/>
      <c r="G650" s="12"/>
      <c r="H650" s="12"/>
    </row>
    <row r="651" spans="1:8" ht="12.75" customHeight="1">
      <c r="A651" s="14"/>
      <c r="B651" s="22" t="s">
        <v>260</v>
      </c>
      <c r="C651" s="11" t="str">
        <f t="shared" si="101"/>
        <v>ET</v>
      </c>
      <c r="D651" s="11" t="str">
        <f>B652</f>
        <v>ET</v>
      </c>
      <c r="E651" s="12"/>
      <c r="F651" s="12"/>
      <c r="G651" s="12"/>
      <c r="H651" s="12"/>
    </row>
    <row r="652" spans="1:8" ht="12.75" customHeight="1">
      <c r="A652" s="14"/>
      <c r="B652" s="22" t="s">
        <v>261</v>
      </c>
      <c r="C652" s="11" t="str">
        <f t="shared" si="101"/>
        <v>LT</v>
      </c>
      <c r="D652" s="11" t="str">
        <f>B653</f>
        <v>LT</v>
      </c>
      <c r="E652" s="12"/>
      <c r="F652" s="12"/>
      <c r="G652" s="12"/>
      <c r="H652" s="12"/>
    </row>
    <row r="653" spans="1:8" ht="12.75" customHeight="1">
      <c r="A653" s="14"/>
      <c r="B653" s="22" t="s">
        <v>264</v>
      </c>
      <c r="C653" s="12"/>
      <c r="D653" s="12"/>
      <c r="E653" s="12"/>
      <c r="F653" s="12"/>
      <c r="G653" s="12"/>
      <c r="H653" s="12"/>
    </row>
    <row r="654" spans="1:8" ht="12.75" customHeight="1">
      <c r="A654" s="14"/>
      <c r="B654" s="14"/>
      <c r="C654" s="14"/>
      <c r="D654" s="14"/>
      <c r="E654" s="14"/>
      <c r="F654" s="14"/>
      <c r="G654" s="14"/>
      <c r="H654" s="14"/>
    </row>
    <row r="655" spans="1:8" ht="12.75" customHeight="1">
      <c r="A655" s="14"/>
      <c r="B655" s="14" t="s">
        <v>370</v>
      </c>
      <c r="C655" s="14" t="str">
        <f>B657</f>
        <v>RT</v>
      </c>
      <c r="D655" s="14" t="str">
        <f>B658</f>
        <v>UT</v>
      </c>
      <c r="E655" s="14" t="str">
        <f>B659</f>
        <v>MT</v>
      </c>
      <c r="F655" s="14" t="str">
        <f>B660</f>
        <v>PT</v>
      </c>
      <c r="G655" s="14" t="str">
        <f>B661</f>
        <v>ET</v>
      </c>
      <c r="H655" s="14" t="str">
        <f>B662</f>
        <v>ST</v>
      </c>
    </row>
    <row r="656" spans="1:8" ht="12.75" customHeight="1">
      <c r="A656" s="14" t="s">
        <v>264</v>
      </c>
      <c r="B656" s="12" t="s">
        <v>376</v>
      </c>
      <c r="C656" s="12" t="str">
        <f>B656&amp;"_"&amp;B657</f>
        <v>TT3_赤外線サーモグラフィ試験_レベル３_LT_RT</v>
      </c>
      <c r="D656" s="12" t="str">
        <f>B656&amp;"_"&amp;B658</f>
        <v>TT3_赤外線サーモグラフィ試験_レベル３_LT_UT</v>
      </c>
      <c r="E656" s="12" t="str">
        <f>B656&amp;"_"&amp;B659</f>
        <v>TT3_赤外線サーモグラフィ試験_レベル３_LT_MT</v>
      </c>
      <c r="F656" s="12" t="str">
        <f>B656&amp;"_"&amp;B660</f>
        <v>TT3_赤外線サーモグラフィ試験_レベル３_LT_PT</v>
      </c>
      <c r="G656" s="12" t="str">
        <f>B656&amp;"_"&amp;B661</f>
        <v>TT3_赤外線サーモグラフィ試験_レベル３_LT_ET</v>
      </c>
      <c r="H656" s="12" t="str">
        <f>B656&amp;"_"&amp;B662</f>
        <v>TT3_赤外線サーモグラフィ試験_レベル３_LT_ST</v>
      </c>
    </row>
    <row r="657" spans="1:8" ht="12.75" customHeight="1">
      <c r="A657" s="14"/>
      <c r="B657" s="22" t="s">
        <v>265</v>
      </c>
      <c r="C657" s="11" t="str">
        <f>B658</f>
        <v>UT</v>
      </c>
      <c r="D657" s="11" t="str">
        <f>B657</f>
        <v>RT</v>
      </c>
      <c r="E657" s="11" t="str">
        <f>B657</f>
        <v>RT</v>
      </c>
      <c r="F657" s="11" t="str">
        <f>B657</f>
        <v>RT</v>
      </c>
      <c r="G657" s="11" t="str">
        <f>B657</f>
        <v>RT</v>
      </c>
      <c r="H657" s="11" t="str">
        <f>B657</f>
        <v>RT</v>
      </c>
    </row>
    <row r="658" spans="1:8" ht="12.75" customHeight="1">
      <c r="A658" s="14"/>
      <c r="B658" s="22" t="s">
        <v>258</v>
      </c>
      <c r="C658" s="11" t="str">
        <f t="shared" ref="C658:C661" si="103">B659</f>
        <v>MT</v>
      </c>
      <c r="D658" s="11" t="str">
        <f>B659</f>
        <v>MT</v>
      </c>
      <c r="E658" s="11" t="str">
        <f>B658</f>
        <v>UT</v>
      </c>
      <c r="F658" s="11" t="str">
        <f>B658</f>
        <v>UT</v>
      </c>
      <c r="G658" s="11" t="str">
        <f>B658</f>
        <v>UT</v>
      </c>
      <c r="H658" s="11" t="str">
        <f t="shared" ref="H658" si="104">B658</f>
        <v>UT</v>
      </c>
    </row>
    <row r="659" spans="1:8" ht="12.75" customHeight="1">
      <c r="A659" s="14"/>
      <c r="B659" s="22" t="s">
        <v>259</v>
      </c>
      <c r="C659" s="11" t="str">
        <f t="shared" si="103"/>
        <v>PT</v>
      </c>
      <c r="D659" s="11" t="str">
        <f>B660</f>
        <v>PT</v>
      </c>
      <c r="E659" s="12"/>
      <c r="F659" s="12"/>
      <c r="G659" s="12"/>
      <c r="H659" s="12"/>
    </row>
    <row r="660" spans="1:8" ht="12.75" customHeight="1">
      <c r="A660" s="14"/>
      <c r="B660" s="22" t="s">
        <v>260</v>
      </c>
      <c r="C660" s="11" t="str">
        <f t="shared" si="103"/>
        <v>ET</v>
      </c>
      <c r="D660" s="11" t="str">
        <f>B661</f>
        <v>ET</v>
      </c>
      <c r="E660" s="12"/>
      <c r="F660" s="12"/>
      <c r="G660" s="12"/>
      <c r="H660" s="12"/>
    </row>
    <row r="661" spans="1:8" ht="12.75" customHeight="1">
      <c r="A661" s="14"/>
      <c r="B661" s="22" t="s">
        <v>261</v>
      </c>
      <c r="C661" s="11" t="str">
        <f t="shared" si="103"/>
        <v>ST</v>
      </c>
      <c r="D661" s="11" t="str">
        <f>B662</f>
        <v>ST</v>
      </c>
      <c r="E661" s="12"/>
      <c r="F661" s="12"/>
      <c r="G661" s="12"/>
      <c r="H661" s="12"/>
    </row>
    <row r="662" spans="1:8" ht="12.75" customHeight="1">
      <c r="A662" s="14"/>
      <c r="B662" s="22" t="s">
        <v>262</v>
      </c>
      <c r="C662" s="12"/>
      <c r="D662" s="12"/>
      <c r="E662" s="12"/>
      <c r="F662" s="12"/>
      <c r="G662" s="12"/>
      <c r="H662" s="12"/>
    </row>
    <row r="663" spans="1:8" ht="12.75" customHeight="1">
      <c r="A663" s="14"/>
      <c r="B663" s="14"/>
      <c r="C663" s="14"/>
      <c r="D663" s="14"/>
      <c r="E663" s="14"/>
      <c r="F663" s="14"/>
      <c r="G663" s="14"/>
      <c r="H663" s="14"/>
    </row>
    <row r="664" spans="1:8" ht="12.75" customHeight="1" thickBot="1">
      <c r="A664" s="14"/>
      <c r="B664" s="14"/>
      <c r="C664" s="14"/>
      <c r="D664" s="14"/>
      <c r="E664" s="14"/>
      <c r="F664" s="14"/>
      <c r="G664" s="14"/>
      <c r="H664" s="14"/>
    </row>
    <row r="665" spans="1:8" ht="12.75" customHeight="1" thickBot="1">
      <c r="A665" s="17" t="s">
        <v>393</v>
      </c>
      <c r="B665" s="18" t="s">
        <v>328</v>
      </c>
      <c r="C665" s="19" t="s">
        <v>329</v>
      </c>
      <c r="D665" s="20"/>
      <c r="E665" s="20"/>
      <c r="F665" s="20"/>
      <c r="G665" s="20"/>
      <c r="H665" s="21"/>
    </row>
    <row r="666" spans="1:8" ht="12.75" customHeight="1">
      <c r="A666" s="14"/>
      <c r="B666" s="14" t="s">
        <v>377</v>
      </c>
      <c r="C666" s="14" t="str">
        <f>B668</f>
        <v>UT</v>
      </c>
      <c r="D666" s="14" t="str">
        <f>B669</f>
        <v>MT</v>
      </c>
      <c r="E666" s="14" t="str">
        <f>B670</f>
        <v>PT</v>
      </c>
      <c r="F666" s="14" t="str">
        <f>B671</f>
        <v>ET</v>
      </c>
      <c r="G666" s="14" t="str">
        <f>B672</f>
        <v>ST</v>
      </c>
      <c r="H666" s="14" t="str">
        <f>B673</f>
        <v>TT</v>
      </c>
    </row>
    <row r="667" spans="1:8" ht="12.75" customHeight="1">
      <c r="A667" s="14" t="s">
        <v>162</v>
      </c>
      <c r="B667" s="12" t="s">
        <v>378</v>
      </c>
      <c r="C667" s="12" t="str">
        <f>B667&amp;"_"&amp;B668</f>
        <v>LT3_漏れ試験_レベル３_RT_UT</v>
      </c>
      <c r="D667" s="12" t="str">
        <f>B667&amp;"_"&amp;B669</f>
        <v>LT3_漏れ試験_レベル３_RT_MT</v>
      </c>
      <c r="E667" s="12" t="str">
        <f>B667&amp;"_"&amp;B670</f>
        <v>LT3_漏れ試験_レベル３_RT_PT</v>
      </c>
      <c r="F667" s="12" t="str">
        <f>B667&amp;"_"&amp;B671</f>
        <v>LT3_漏れ試験_レベル３_RT_ET</v>
      </c>
      <c r="G667" s="12" t="str">
        <f>B667&amp;"_"&amp;B672</f>
        <v>LT3_漏れ試験_レベル３_RT_ST</v>
      </c>
      <c r="H667" s="12" t="str">
        <f>B667&amp;"_"&amp;B673</f>
        <v>LT3_漏れ試験_レベル３_RT_TT</v>
      </c>
    </row>
    <row r="668" spans="1:8" ht="12.75" customHeight="1">
      <c r="A668" s="14"/>
      <c r="B668" s="22" t="s">
        <v>258</v>
      </c>
      <c r="C668" s="11" t="str">
        <f>B669</f>
        <v>MT</v>
      </c>
      <c r="D668" s="11" t="str">
        <f>B668</f>
        <v>UT</v>
      </c>
      <c r="E668" s="11" t="str">
        <f>B668</f>
        <v>UT</v>
      </c>
      <c r="F668" s="11" t="str">
        <f>B668</f>
        <v>UT</v>
      </c>
      <c r="G668" s="11" t="str">
        <f>B668</f>
        <v>UT</v>
      </c>
      <c r="H668" s="11" t="str">
        <f>B668</f>
        <v>UT</v>
      </c>
    </row>
    <row r="669" spans="1:8" ht="12.75" customHeight="1">
      <c r="A669" s="14"/>
      <c r="B669" s="22" t="s">
        <v>259</v>
      </c>
      <c r="C669" s="11" t="str">
        <f t="shared" ref="C669:C672" si="105">B670</f>
        <v>PT</v>
      </c>
      <c r="D669" s="11" t="str">
        <f>B670</f>
        <v>PT</v>
      </c>
      <c r="E669" s="11" t="str">
        <f>B669</f>
        <v>MT</v>
      </c>
      <c r="F669" s="11" t="str">
        <f>B669</f>
        <v>MT</v>
      </c>
      <c r="G669" s="11" t="str">
        <f>B669</f>
        <v>MT</v>
      </c>
      <c r="H669" s="11" t="str">
        <f t="shared" ref="H669:H672" si="106">B669</f>
        <v>MT</v>
      </c>
    </row>
    <row r="670" spans="1:8" ht="12.75" customHeight="1">
      <c r="A670" s="14"/>
      <c r="B670" s="22" t="s">
        <v>260</v>
      </c>
      <c r="C670" s="11" t="str">
        <f t="shared" si="105"/>
        <v>ET</v>
      </c>
      <c r="D670" s="11" t="str">
        <f>B671</f>
        <v>ET</v>
      </c>
      <c r="E670" s="11" t="str">
        <f>B671</f>
        <v>ET</v>
      </c>
      <c r="F670" s="11" t="str">
        <f>B670</f>
        <v>PT</v>
      </c>
      <c r="G670" s="11" t="str">
        <f>B670</f>
        <v>PT</v>
      </c>
      <c r="H670" s="11" t="str">
        <f t="shared" si="106"/>
        <v>PT</v>
      </c>
    </row>
    <row r="671" spans="1:8" ht="12.75" customHeight="1">
      <c r="A671" s="14"/>
      <c r="B671" s="22" t="s">
        <v>261</v>
      </c>
      <c r="C671" s="11" t="str">
        <f t="shared" si="105"/>
        <v>ST</v>
      </c>
      <c r="D671" s="11" t="str">
        <f>B672</f>
        <v>ST</v>
      </c>
      <c r="E671" s="11" t="str">
        <f>B672</f>
        <v>ST</v>
      </c>
      <c r="F671" s="11" t="str">
        <f>B672</f>
        <v>ST</v>
      </c>
      <c r="G671" s="11" t="str">
        <f>B671</f>
        <v>ET</v>
      </c>
      <c r="H671" s="11" t="str">
        <f t="shared" si="106"/>
        <v>ET</v>
      </c>
    </row>
    <row r="672" spans="1:8" ht="12.75" customHeight="1">
      <c r="A672" s="14"/>
      <c r="B672" s="22" t="s">
        <v>262</v>
      </c>
      <c r="C672" s="11" t="str">
        <f t="shared" si="105"/>
        <v>TT</v>
      </c>
      <c r="D672" s="11" t="str">
        <f>B673</f>
        <v>TT</v>
      </c>
      <c r="E672" s="11" t="str">
        <f>B673</f>
        <v>TT</v>
      </c>
      <c r="F672" s="11" t="str">
        <f>B673</f>
        <v>TT</v>
      </c>
      <c r="G672" s="11" t="str">
        <f>B673</f>
        <v>TT</v>
      </c>
      <c r="H672" s="11" t="str">
        <f t="shared" si="106"/>
        <v>ST</v>
      </c>
    </row>
    <row r="673" spans="1:8" ht="12.75" customHeight="1">
      <c r="A673" s="14"/>
      <c r="B673" s="22" t="s">
        <v>263</v>
      </c>
      <c r="C673" s="12"/>
      <c r="D673" s="12"/>
      <c r="E673" s="12"/>
      <c r="F673" s="12"/>
      <c r="G673" s="12"/>
      <c r="H673" s="12"/>
    </row>
    <row r="674" spans="1:8" ht="12.75" customHeight="1">
      <c r="A674" s="14"/>
      <c r="B674" s="14"/>
      <c r="C674" s="14"/>
      <c r="D674" s="14"/>
      <c r="E674" s="14"/>
      <c r="F674" s="14"/>
      <c r="G674" s="14"/>
      <c r="H674" s="14"/>
    </row>
    <row r="675" spans="1:8" ht="12.75" customHeight="1">
      <c r="A675" s="14"/>
      <c r="B675" s="14" t="s">
        <v>377</v>
      </c>
      <c r="C675" s="14" t="str">
        <f>B677</f>
        <v>RT</v>
      </c>
      <c r="D675" s="14" t="str">
        <f>B678</f>
        <v>MT</v>
      </c>
      <c r="E675" s="14" t="str">
        <f>B679</f>
        <v>PT</v>
      </c>
      <c r="F675" s="14" t="str">
        <f>B680</f>
        <v>ET</v>
      </c>
      <c r="G675" s="14" t="str">
        <f>B681</f>
        <v>ST</v>
      </c>
      <c r="H675" s="14" t="str">
        <f>B682</f>
        <v>TT</v>
      </c>
    </row>
    <row r="676" spans="1:8" ht="12.75" customHeight="1">
      <c r="A676" s="14" t="s">
        <v>164</v>
      </c>
      <c r="B676" s="12" t="s">
        <v>379</v>
      </c>
      <c r="C676" s="12" t="str">
        <f>B676&amp;"_"&amp;B677</f>
        <v>LT3_漏れ試験_レベル３_UT_RT</v>
      </c>
      <c r="D676" s="12" t="str">
        <f>B676&amp;"_"&amp;B678</f>
        <v>LT3_漏れ試験_レベル３_UT_MT</v>
      </c>
      <c r="E676" s="12" t="str">
        <f>B676&amp;"_"&amp;B679</f>
        <v>LT3_漏れ試験_レベル３_UT_PT</v>
      </c>
      <c r="F676" s="12" t="str">
        <f>B676&amp;"_"&amp;B680</f>
        <v>LT3_漏れ試験_レベル３_UT_ET</v>
      </c>
      <c r="G676" s="12" t="str">
        <f>B676&amp;"_"&amp;B681</f>
        <v>LT3_漏れ試験_レベル３_UT_ST</v>
      </c>
      <c r="H676" s="12" t="str">
        <f>B676&amp;"_"&amp;B682</f>
        <v>LT3_漏れ試験_レベル３_UT_TT</v>
      </c>
    </row>
    <row r="677" spans="1:8" ht="12.75" customHeight="1">
      <c r="A677" s="14"/>
      <c r="B677" s="22" t="s">
        <v>265</v>
      </c>
      <c r="C677" s="11" t="str">
        <f>B678</f>
        <v>MT</v>
      </c>
      <c r="D677" s="11" t="str">
        <f>B677</f>
        <v>RT</v>
      </c>
      <c r="E677" s="11" t="str">
        <f>B677</f>
        <v>RT</v>
      </c>
      <c r="F677" s="11" t="str">
        <f>B677</f>
        <v>RT</v>
      </c>
      <c r="G677" s="11" t="str">
        <f>B677</f>
        <v>RT</v>
      </c>
      <c r="H677" s="11" t="str">
        <f>B677</f>
        <v>RT</v>
      </c>
    </row>
    <row r="678" spans="1:8" ht="12.75" customHeight="1">
      <c r="A678" s="14"/>
      <c r="B678" s="22" t="s">
        <v>259</v>
      </c>
      <c r="C678" s="11" t="str">
        <f t="shared" ref="C678:C681" si="107">B679</f>
        <v>PT</v>
      </c>
      <c r="D678" s="11" t="str">
        <f>B679</f>
        <v>PT</v>
      </c>
      <c r="E678" s="11" t="str">
        <f>B678</f>
        <v>MT</v>
      </c>
      <c r="F678" s="11" t="str">
        <f>B678</f>
        <v>MT</v>
      </c>
      <c r="G678" s="11" t="str">
        <f>B678</f>
        <v>MT</v>
      </c>
      <c r="H678" s="11" t="str">
        <f t="shared" ref="H678:H681" si="108">B678</f>
        <v>MT</v>
      </c>
    </row>
    <row r="679" spans="1:8" ht="12.75" customHeight="1">
      <c r="A679" s="14"/>
      <c r="B679" s="22" t="s">
        <v>260</v>
      </c>
      <c r="C679" s="11" t="str">
        <f t="shared" si="107"/>
        <v>ET</v>
      </c>
      <c r="D679" s="11" t="str">
        <f>B680</f>
        <v>ET</v>
      </c>
      <c r="E679" s="11" t="str">
        <f>B680</f>
        <v>ET</v>
      </c>
      <c r="F679" s="11" t="str">
        <f>B679</f>
        <v>PT</v>
      </c>
      <c r="G679" s="11" t="str">
        <f>B679</f>
        <v>PT</v>
      </c>
      <c r="H679" s="11" t="str">
        <f t="shared" si="108"/>
        <v>PT</v>
      </c>
    </row>
    <row r="680" spans="1:8" ht="12.75" customHeight="1">
      <c r="A680" s="14"/>
      <c r="B680" s="22" t="s">
        <v>261</v>
      </c>
      <c r="C680" s="11" t="str">
        <f t="shared" si="107"/>
        <v>ST</v>
      </c>
      <c r="D680" s="11" t="str">
        <f>B681</f>
        <v>ST</v>
      </c>
      <c r="E680" s="11" t="str">
        <f>B681</f>
        <v>ST</v>
      </c>
      <c r="F680" s="11" t="str">
        <f>B681</f>
        <v>ST</v>
      </c>
      <c r="G680" s="11" t="str">
        <f>B680</f>
        <v>ET</v>
      </c>
      <c r="H680" s="11" t="str">
        <f t="shared" si="108"/>
        <v>ET</v>
      </c>
    </row>
    <row r="681" spans="1:8" ht="12.75" customHeight="1">
      <c r="A681" s="14"/>
      <c r="B681" s="22" t="s">
        <v>172</v>
      </c>
      <c r="C681" s="11" t="str">
        <f t="shared" si="107"/>
        <v>TT</v>
      </c>
      <c r="D681" s="11" t="str">
        <f>B682</f>
        <v>TT</v>
      </c>
      <c r="E681" s="11" t="str">
        <f>B682</f>
        <v>TT</v>
      </c>
      <c r="F681" s="11" t="str">
        <f>B682</f>
        <v>TT</v>
      </c>
      <c r="G681" s="11" t="str">
        <f>B682</f>
        <v>TT</v>
      </c>
      <c r="H681" s="11" t="str">
        <f t="shared" si="108"/>
        <v>ST</v>
      </c>
    </row>
    <row r="682" spans="1:8" ht="12.75" customHeight="1">
      <c r="A682" s="14"/>
      <c r="B682" s="22" t="s">
        <v>263</v>
      </c>
      <c r="C682" s="12"/>
      <c r="D682" s="12"/>
      <c r="E682" s="12"/>
      <c r="F682" s="12"/>
      <c r="G682" s="12"/>
      <c r="H682" s="12"/>
    </row>
    <row r="683" spans="1:8" ht="12.75" customHeight="1">
      <c r="A683" s="14"/>
      <c r="B683" s="14"/>
      <c r="C683" s="14"/>
      <c r="D683" s="14"/>
      <c r="E683" s="14"/>
      <c r="F683" s="14"/>
      <c r="G683" s="14"/>
      <c r="H683" s="14"/>
    </row>
    <row r="684" spans="1:8" ht="12.75" customHeight="1">
      <c r="A684" s="14"/>
      <c r="B684" s="14" t="s">
        <v>377</v>
      </c>
      <c r="C684" s="14" t="str">
        <f>B686</f>
        <v>RT</v>
      </c>
      <c r="D684" s="14" t="str">
        <f>B687</f>
        <v>UT</v>
      </c>
      <c r="E684" s="14" t="str">
        <f>B688</f>
        <v>PT</v>
      </c>
      <c r="F684" s="14" t="str">
        <f>B689</f>
        <v>ET</v>
      </c>
      <c r="G684" s="14" t="str">
        <f>B690</f>
        <v>ST</v>
      </c>
      <c r="H684" s="14" t="str">
        <f>B691</f>
        <v>TT</v>
      </c>
    </row>
    <row r="685" spans="1:8" ht="12.75" customHeight="1">
      <c r="A685" s="14" t="s">
        <v>259</v>
      </c>
      <c r="B685" s="12" t="s">
        <v>380</v>
      </c>
      <c r="C685" s="12" t="str">
        <f>B685&amp;"_"&amp;B686</f>
        <v>LT3_漏れ試験_レベル３_MT_RT</v>
      </c>
      <c r="D685" s="12" t="str">
        <f>B685&amp;"_"&amp;B687</f>
        <v>LT3_漏れ試験_レベル３_MT_UT</v>
      </c>
      <c r="E685" s="12" t="str">
        <f>B685&amp;"_"&amp;B688</f>
        <v>LT3_漏れ試験_レベル３_MT_PT</v>
      </c>
      <c r="F685" s="12" t="str">
        <f>B685&amp;"_"&amp;B689</f>
        <v>LT3_漏れ試験_レベル３_MT_ET</v>
      </c>
      <c r="G685" s="12" t="str">
        <f>B685&amp;"_"&amp;B690</f>
        <v>LT3_漏れ試験_レベル３_MT_ST</v>
      </c>
      <c r="H685" s="12" t="str">
        <f>B685&amp;"_"&amp;B691</f>
        <v>LT3_漏れ試験_レベル３_MT_TT</v>
      </c>
    </row>
    <row r="686" spans="1:8" ht="12.75" customHeight="1">
      <c r="A686" s="14"/>
      <c r="B686" s="22" t="s">
        <v>265</v>
      </c>
      <c r="C686" s="11" t="str">
        <f>B687</f>
        <v>UT</v>
      </c>
      <c r="D686" s="11" t="str">
        <f>B686</f>
        <v>RT</v>
      </c>
      <c r="E686" s="11" t="str">
        <f>B686</f>
        <v>RT</v>
      </c>
      <c r="F686" s="11" t="str">
        <f>B686</f>
        <v>RT</v>
      </c>
      <c r="G686" s="11" t="str">
        <f>B686</f>
        <v>RT</v>
      </c>
      <c r="H686" s="11" t="str">
        <f>B686</f>
        <v>RT</v>
      </c>
    </row>
    <row r="687" spans="1:8" ht="12.75" customHeight="1">
      <c r="A687" s="14"/>
      <c r="B687" s="22" t="s">
        <v>258</v>
      </c>
      <c r="C687" s="11" t="str">
        <f t="shared" ref="C687:C690" si="109">B688</f>
        <v>PT</v>
      </c>
      <c r="D687" s="11" t="str">
        <f>B688</f>
        <v>PT</v>
      </c>
      <c r="E687" s="11" t="str">
        <f>B687</f>
        <v>UT</v>
      </c>
      <c r="F687" s="11" t="str">
        <f>B687</f>
        <v>UT</v>
      </c>
      <c r="G687" s="11" t="str">
        <f>B687</f>
        <v>UT</v>
      </c>
      <c r="H687" s="11" t="str">
        <f t="shared" ref="H687" si="110">B687</f>
        <v>UT</v>
      </c>
    </row>
    <row r="688" spans="1:8" ht="12.75" customHeight="1">
      <c r="A688" s="14"/>
      <c r="B688" s="22" t="s">
        <v>260</v>
      </c>
      <c r="C688" s="11" t="str">
        <f t="shared" si="109"/>
        <v>ET</v>
      </c>
      <c r="D688" s="11" t="str">
        <f>B689</f>
        <v>ET</v>
      </c>
      <c r="E688" s="12"/>
      <c r="F688" s="12"/>
      <c r="G688" s="12"/>
      <c r="H688" s="12"/>
    </row>
    <row r="689" spans="1:8" ht="12.75" customHeight="1">
      <c r="A689" s="14"/>
      <c r="B689" s="22" t="s">
        <v>261</v>
      </c>
      <c r="C689" s="11" t="str">
        <f t="shared" si="109"/>
        <v>ST</v>
      </c>
      <c r="D689" s="11" t="str">
        <f>B690</f>
        <v>ST</v>
      </c>
      <c r="E689" s="12"/>
      <c r="F689" s="12"/>
      <c r="G689" s="12"/>
      <c r="H689" s="12"/>
    </row>
    <row r="690" spans="1:8" ht="12.75" customHeight="1">
      <c r="A690" s="14"/>
      <c r="B690" s="22" t="s">
        <v>262</v>
      </c>
      <c r="C690" s="11" t="str">
        <f t="shared" si="109"/>
        <v>TT</v>
      </c>
      <c r="D690" s="11" t="str">
        <f>B691</f>
        <v>TT</v>
      </c>
      <c r="E690" s="12"/>
      <c r="F690" s="12"/>
      <c r="G690" s="12"/>
      <c r="H690" s="12"/>
    </row>
    <row r="691" spans="1:8" ht="12.75" customHeight="1">
      <c r="A691" s="14"/>
      <c r="B691" s="22" t="s">
        <v>263</v>
      </c>
      <c r="C691" s="12"/>
      <c r="D691" s="12"/>
      <c r="E691" s="12"/>
      <c r="F691" s="12"/>
      <c r="G691" s="12"/>
      <c r="H691" s="12"/>
    </row>
    <row r="692" spans="1:8" ht="12.75" customHeight="1">
      <c r="A692" s="14"/>
      <c r="B692" s="14"/>
      <c r="C692" s="14"/>
      <c r="D692" s="14"/>
      <c r="E692" s="14"/>
      <c r="F692" s="14"/>
      <c r="G692" s="14"/>
      <c r="H692" s="14"/>
    </row>
    <row r="693" spans="1:8" ht="12.75" customHeight="1">
      <c r="A693" s="14"/>
      <c r="B693" s="14" t="s">
        <v>377</v>
      </c>
      <c r="C693" s="23" t="str">
        <f>B695</f>
        <v>RT</v>
      </c>
      <c r="D693" s="23" t="str">
        <f>B696</f>
        <v>UT</v>
      </c>
      <c r="E693" s="23" t="str">
        <f>B697</f>
        <v>MT</v>
      </c>
      <c r="F693" s="23" t="str">
        <f>B698</f>
        <v>ET</v>
      </c>
      <c r="G693" s="23" t="str">
        <f>B699</f>
        <v>ST</v>
      </c>
      <c r="H693" s="23" t="str">
        <f>B700</f>
        <v>TT</v>
      </c>
    </row>
    <row r="694" spans="1:8" ht="12.75" customHeight="1">
      <c r="A694" s="14" t="s">
        <v>168</v>
      </c>
      <c r="B694" s="12" t="s">
        <v>381</v>
      </c>
      <c r="C694" s="12" t="str">
        <f>B694&amp;"_"&amp;B695</f>
        <v>LT3_漏れ試験_レベル３_PT_RT</v>
      </c>
      <c r="D694" s="12" t="str">
        <f>B694&amp;"_"&amp;B696</f>
        <v>LT3_漏れ試験_レベル３_PT_UT</v>
      </c>
      <c r="E694" s="12" t="str">
        <f>B694&amp;"_"&amp;B697</f>
        <v>LT3_漏れ試験_レベル３_PT_MT</v>
      </c>
      <c r="F694" s="12" t="str">
        <f>B694&amp;"_"&amp;B698</f>
        <v>LT3_漏れ試験_レベル３_PT_ET</v>
      </c>
      <c r="G694" s="12" t="str">
        <f>B694&amp;"_"&amp;B699</f>
        <v>LT3_漏れ試験_レベル３_PT_ST</v>
      </c>
      <c r="H694" s="12" t="str">
        <f>B694&amp;"_"&amp;B700</f>
        <v>LT3_漏れ試験_レベル３_PT_TT</v>
      </c>
    </row>
    <row r="695" spans="1:8" ht="12.75" customHeight="1">
      <c r="A695" s="14"/>
      <c r="B695" s="22" t="s">
        <v>265</v>
      </c>
      <c r="C695" s="11" t="str">
        <f>B696</f>
        <v>UT</v>
      </c>
      <c r="D695" s="11" t="str">
        <f>B695</f>
        <v>RT</v>
      </c>
      <c r="E695" s="11" t="str">
        <f>B695</f>
        <v>RT</v>
      </c>
      <c r="F695" s="11" t="str">
        <f>B695</f>
        <v>RT</v>
      </c>
      <c r="G695" s="11" t="str">
        <f>B695</f>
        <v>RT</v>
      </c>
      <c r="H695" s="11" t="str">
        <f>B695</f>
        <v>RT</v>
      </c>
    </row>
    <row r="696" spans="1:8" ht="12.75" customHeight="1">
      <c r="A696" s="14"/>
      <c r="B696" s="22" t="s">
        <v>258</v>
      </c>
      <c r="C696" s="11" t="str">
        <f t="shared" ref="C696:C699" si="111">B697</f>
        <v>MT</v>
      </c>
      <c r="D696" s="11" t="str">
        <f>B697</f>
        <v>MT</v>
      </c>
      <c r="E696" s="11" t="str">
        <f>B696</f>
        <v>UT</v>
      </c>
      <c r="F696" s="11" t="str">
        <f>B696</f>
        <v>UT</v>
      </c>
      <c r="G696" s="11" t="str">
        <f>B696</f>
        <v>UT</v>
      </c>
      <c r="H696" s="11" t="str">
        <f t="shared" ref="H696" si="112">B696</f>
        <v>UT</v>
      </c>
    </row>
    <row r="697" spans="1:8" ht="12.75" customHeight="1">
      <c r="A697" s="14"/>
      <c r="B697" s="22" t="s">
        <v>259</v>
      </c>
      <c r="C697" s="11" t="str">
        <f t="shared" si="111"/>
        <v>ET</v>
      </c>
      <c r="D697" s="11" t="str">
        <f>B698</f>
        <v>ET</v>
      </c>
      <c r="E697" s="12"/>
      <c r="F697" s="12"/>
      <c r="G697" s="12"/>
      <c r="H697" s="12"/>
    </row>
    <row r="698" spans="1:8" ht="12.75" customHeight="1">
      <c r="A698" s="14"/>
      <c r="B698" s="22" t="s">
        <v>261</v>
      </c>
      <c r="C698" s="11" t="str">
        <f t="shared" si="111"/>
        <v>ST</v>
      </c>
      <c r="D698" s="11" t="str">
        <f>B699</f>
        <v>ST</v>
      </c>
      <c r="E698" s="12"/>
      <c r="F698" s="12"/>
      <c r="G698" s="12"/>
      <c r="H698" s="12"/>
    </row>
    <row r="699" spans="1:8" ht="12.75" customHeight="1">
      <c r="A699" s="14"/>
      <c r="B699" s="22" t="s">
        <v>262</v>
      </c>
      <c r="C699" s="11" t="str">
        <f t="shared" si="111"/>
        <v>TT</v>
      </c>
      <c r="D699" s="11" t="str">
        <f>B700</f>
        <v>TT</v>
      </c>
      <c r="E699" s="12"/>
      <c r="F699" s="12"/>
      <c r="G699" s="12"/>
      <c r="H699" s="12"/>
    </row>
    <row r="700" spans="1:8" ht="12.75" customHeight="1">
      <c r="A700" s="14"/>
      <c r="B700" s="22" t="s">
        <v>263</v>
      </c>
      <c r="C700" s="12"/>
      <c r="D700" s="12"/>
      <c r="E700" s="12"/>
      <c r="F700" s="12"/>
      <c r="G700" s="12"/>
      <c r="H700" s="12"/>
    </row>
    <row r="701" spans="1:8" ht="12.75" customHeight="1">
      <c r="A701" s="14"/>
      <c r="B701" s="14"/>
      <c r="C701" s="14"/>
      <c r="D701" s="14"/>
      <c r="E701" s="14"/>
      <c r="F701" s="14"/>
      <c r="G701" s="14"/>
      <c r="H701" s="14"/>
    </row>
    <row r="702" spans="1:8" ht="12.75" customHeight="1">
      <c r="A702" s="14"/>
      <c r="B702" s="14" t="s">
        <v>377</v>
      </c>
      <c r="C702" s="23" t="str">
        <f>B704</f>
        <v>RT</v>
      </c>
      <c r="D702" s="23" t="str">
        <f>B705</f>
        <v>UT</v>
      </c>
      <c r="E702" s="23" t="str">
        <f>B706</f>
        <v>MT</v>
      </c>
      <c r="F702" s="23" t="str">
        <f>B707</f>
        <v>PT</v>
      </c>
      <c r="G702" s="23" t="str">
        <f>B708</f>
        <v>ST</v>
      </c>
      <c r="H702" s="23" t="str">
        <f>B709</f>
        <v>TT</v>
      </c>
    </row>
    <row r="703" spans="1:8" ht="12.75" customHeight="1">
      <c r="A703" s="14" t="s">
        <v>170</v>
      </c>
      <c r="B703" s="12" t="s">
        <v>382</v>
      </c>
      <c r="C703" s="12" t="str">
        <f>B703&amp;"_"&amp;B704</f>
        <v>LT3_漏れ試験_レベル３_ET_RT</v>
      </c>
      <c r="D703" s="12" t="str">
        <f>B703&amp;"_"&amp;B705</f>
        <v>LT3_漏れ試験_レベル３_ET_UT</v>
      </c>
      <c r="E703" s="12" t="str">
        <f>B703&amp;"_"&amp;B706</f>
        <v>LT3_漏れ試験_レベル３_ET_MT</v>
      </c>
      <c r="F703" s="12" t="str">
        <f>B703&amp;"_"&amp;B707</f>
        <v>LT3_漏れ試験_レベル３_ET_PT</v>
      </c>
      <c r="G703" s="12" t="str">
        <f>B703&amp;"_"&amp;B708</f>
        <v>LT3_漏れ試験_レベル３_ET_ST</v>
      </c>
      <c r="H703" s="12" t="str">
        <f>B703&amp;"_"&amp;B709</f>
        <v>LT3_漏れ試験_レベル３_ET_TT</v>
      </c>
    </row>
    <row r="704" spans="1:8" ht="12.75" customHeight="1">
      <c r="A704" s="14"/>
      <c r="B704" s="22" t="s">
        <v>265</v>
      </c>
      <c r="C704" s="11" t="str">
        <f>B705</f>
        <v>UT</v>
      </c>
      <c r="D704" s="11" t="str">
        <f>B704</f>
        <v>RT</v>
      </c>
      <c r="E704" s="11" t="str">
        <f>B704</f>
        <v>RT</v>
      </c>
      <c r="F704" s="11" t="str">
        <f>B704</f>
        <v>RT</v>
      </c>
      <c r="G704" s="11" t="str">
        <f>B704</f>
        <v>RT</v>
      </c>
      <c r="H704" s="11" t="str">
        <f>B704</f>
        <v>RT</v>
      </c>
    </row>
    <row r="705" spans="1:8" ht="12.75" customHeight="1">
      <c r="A705" s="14"/>
      <c r="B705" s="22" t="s">
        <v>258</v>
      </c>
      <c r="C705" s="11" t="str">
        <f t="shared" ref="C705:C708" si="113">B706</f>
        <v>MT</v>
      </c>
      <c r="D705" s="11" t="str">
        <f>B706</f>
        <v>MT</v>
      </c>
      <c r="E705" s="11" t="str">
        <f>B705</f>
        <v>UT</v>
      </c>
      <c r="F705" s="11" t="str">
        <f>B705</f>
        <v>UT</v>
      </c>
      <c r="G705" s="11" t="str">
        <f>B705</f>
        <v>UT</v>
      </c>
      <c r="H705" s="11" t="str">
        <f t="shared" ref="H705" si="114">B705</f>
        <v>UT</v>
      </c>
    </row>
    <row r="706" spans="1:8" ht="12.75" customHeight="1">
      <c r="A706" s="14"/>
      <c r="B706" s="22" t="s">
        <v>259</v>
      </c>
      <c r="C706" s="11" t="str">
        <f t="shared" si="113"/>
        <v>PT</v>
      </c>
      <c r="D706" s="11" t="str">
        <f>B707</f>
        <v>PT</v>
      </c>
      <c r="E706" s="12"/>
      <c r="F706" s="12"/>
      <c r="G706" s="12"/>
      <c r="H706" s="12"/>
    </row>
    <row r="707" spans="1:8" ht="12.75" customHeight="1">
      <c r="A707" s="14"/>
      <c r="B707" s="22" t="s">
        <v>260</v>
      </c>
      <c r="C707" s="11" t="str">
        <f t="shared" si="113"/>
        <v>ST</v>
      </c>
      <c r="D707" s="11" t="str">
        <f>B708</f>
        <v>ST</v>
      </c>
      <c r="E707" s="12"/>
      <c r="F707" s="12"/>
      <c r="G707" s="12"/>
      <c r="H707" s="12"/>
    </row>
    <row r="708" spans="1:8" ht="12.75" customHeight="1">
      <c r="A708" s="14"/>
      <c r="B708" s="22" t="s">
        <v>262</v>
      </c>
      <c r="C708" s="11" t="str">
        <f t="shared" si="113"/>
        <v>TT</v>
      </c>
      <c r="D708" s="11" t="str">
        <f>B709</f>
        <v>TT</v>
      </c>
      <c r="E708" s="12"/>
      <c r="F708" s="12"/>
      <c r="G708" s="12"/>
      <c r="H708" s="12"/>
    </row>
    <row r="709" spans="1:8" ht="12.75" customHeight="1">
      <c r="A709" s="14"/>
      <c r="B709" s="22" t="s">
        <v>263</v>
      </c>
      <c r="C709" s="12"/>
      <c r="D709" s="12"/>
      <c r="E709" s="12"/>
      <c r="F709" s="12"/>
      <c r="G709" s="12"/>
      <c r="H709" s="12"/>
    </row>
    <row r="710" spans="1:8" ht="12.75" customHeight="1">
      <c r="A710" s="14"/>
      <c r="B710" s="14"/>
      <c r="C710" s="14"/>
      <c r="D710" s="14"/>
      <c r="E710" s="14"/>
      <c r="F710" s="14"/>
      <c r="G710" s="14"/>
      <c r="H710" s="14"/>
    </row>
    <row r="711" spans="1:8" ht="12.75" customHeight="1">
      <c r="A711" s="14"/>
      <c r="B711" s="14" t="s">
        <v>377</v>
      </c>
      <c r="C711" s="23" t="str">
        <f>B713</f>
        <v>RT</v>
      </c>
      <c r="D711" s="23" t="str">
        <f>B714</f>
        <v>UT</v>
      </c>
      <c r="E711" s="23" t="str">
        <f>B715</f>
        <v>MT</v>
      </c>
      <c r="F711" s="23" t="str">
        <f>B716</f>
        <v>PT</v>
      </c>
      <c r="G711" s="23" t="str">
        <f>B717</f>
        <v>ET</v>
      </c>
      <c r="H711" s="23" t="str">
        <f>B718</f>
        <v>TT</v>
      </c>
    </row>
    <row r="712" spans="1:8" ht="12.75" customHeight="1">
      <c r="A712" s="14" t="s">
        <v>172</v>
      </c>
      <c r="B712" s="12" t="s">
        <v>383</v>
      </c>
      <c r="C712" s="12" t="str">
        <f>B712&amp;"_"&amp;B713</f>
        <v>LT3_漏れ試験_レベル３_TT_RT</v>
      </c>
      <c r="D712" s="12" t="str">
        <f>B712&amp;"_"&amp;B714</f>
        <v>LT3_漏れ試験_レベル３_TT_UT</v>
      </c>
      <c r="E712" s="12" t="str">
        <f>B712&amp;"_"&amp;B715</f>
        <v>LT3_漏れ試験_レベル３_TT_MT</v>
      </c>
      <c r="F712" s="12" t="str">
        <f>B712&amp;"_"&amp;B716</f>
        <v>LT3_漏れ試験_レベル３_TT_PT</v>
      </c>
      <c r="G712" s="12" t="str">
        <f>B712&amp;"_"&amp;B717</f>
        <v>LT3_漏れ試験_レベル３_TT_ET</v>
      </c>
      <c r="H712" s="12" t="str">
        <f>B712&amp;"_"&amp;B718</f>
        <v>LT3_漏れ試験_レベル３_TT_TT</v>
      </c>
    </row>
    <row r="713" spans="1:8" ht="12.75" customHeight="1">
      <c r="A713" s="14"/>
      <c r="B713" s="22" t="s">
        <v>265</v>
      </c>
      <c r="C713" s="11" t="str">
        <f>B714</f>
        <v>UT</v>
      </c>
      <c r="D713" s="11" t="str">
        <f>B713</f>
        <v>RT</v>
      </c>
      <c r="E713" s="11" t="str">
        <f>B713</f>
        <v>RT</v>
      </c>
      <c r="F713" s="11" t="str">
        <f>B713</f>
        <v>RT</v>
      </c>
      <c r="G713" s="11" t="str">
        <f>B713</f>
        <v>RT</v>
      </c>
      <c r="H713" s="11" t="str">
        <f>B713</f>
        <v>RT</v>
      </c>
    </row>
    <row r="714" spans="1:8" ht="12.75" customHeight="1">
      <c r="A714" s="14"/>
      <c r="B714" s="22" t="s">
        <v>258</v>
      </c>
      <c r="C714" s="11" t="str">
        <f t="shared" ref="C714:C717" si="115">B715</f>
        <v>MT</v>
      </c>
      <c r="D714" s="11" t="str">
        <f>B715</f>
        <v>MT</v>
      </c>
      <c r="E714" s="11" t="str">
        <f>B714</f>
        <v>UT</v>
      </c>
      <c r="F714" s="11" t="str">
        <f>B714</f>
        <v>UT</v>
      </c>
      <c r="G714" s="11" t="str">
        <f>B714</f>
        <v>UT</v>
      </c>
      <c r="H714" s="11" t="str">
        <f t="shared" ref="H714" si="116">B714</f>
        <v>UT</v>
      </c>
    </row>
    <row r="715" spans="1:8" ht="12.75" customHeight="1">
      <c r="A715" s="14"/>
      <c r="B715" s="22" t="s">
        <v>259</v>
      </c>
      <c r="C715" s="11" t="str">
        <f t="shared" si="115"/>
        <v>PT</v>
      </c>
      <c r="D715" s="11" t="str">
        <f>B716</f>
        <v>PT</v>
      </c>
      <c r="E715" s="12"/>
      <c r="F715" s="12"/>
      <c r="G715" s="12"/>
      <c r="H715" s="12"/>
    </row>
    <row r="716" spans="1:8" ht="12.75" customHeight="1">
      <c r="A716" s="14"/>
      <c r="B716" s="22" t="s">
        <v>260</v>
      </c>
      <c r="C716" s="11" t="str">
        <f t="shared" si="115"/>
        <v>ET</v>
      </c>
      <c r="D716" s="11" t="str">
        <f>B717</f>
        <v>ET</v>
      </c>
      <c r="E716" s="12"/>
      <c r="F716" s="12"/>
      <c r="G716" s="12"/>
      <c r="H716" s="12"/>
    </row>
    <row r="717" spans="1:8" ht="12.75" customHeight="1">
      <c r="A717" s="14"/>
      <c r="B717" s="22" t="s">
        <v>261</v>
      </c>
      <c r="C717" s="11" t="str">
        <f t="shared" si="115"/>
        <v>TT</v>
      </c>
      <c r="D717" s="11" t="str">
        <f>B718</f>
        <v>TT</v>
      </c>
      <c r="E717" s="12"/>
      <c r="F717" s="12"/>
      <c r="G717" s="12"/>
      <c r="H717" s="12"/>
    </row>
    <row r="718" spans="1:8" ht="12.75" customHeight="1">
      <c r="A718" s="14"/>
      <c r="B718" s="22" t="s">
        <v>263</v>
      </c>
      <c r="C718" s="12"/>
      <c r="D718" s="12"/>
      <c r="E718" s="12"/>
      <c r="F718" s="12"/>
      <c r="G718" s="12"/>
      <c r="H718" s="12"/>
    </row>
    <row r="719" spans="1:8" ht="12.75" customHeight="1">
      <c r="A719" s="14"/>
      <c r="B719" s="14"/>
      <c r="C719" s="14"/>
      <c r="D719" s="14"/>
      <c r="E719" s="14"/>
      <c r="F719" s="14"/>
      <c r="G719" s="14"/>
      <c r="H719" s="14"/>
    </row>
    <row r="720" spans="1:8" ht="12.75" customHeight="1">
      <c r="A720" s="14"/>
      <c r="B720" s="14" t="s">
        <v>377</v>
      </c>
      <c r="C720" s="14" t="str">
        <f>B722</f>
        <v>RT</v>
      </c>
      <c r="D720" s="14" t="str">
        <f>B723</f>
        <v>UT</v>
      </c>
      <c r="E720" s="14" t="str">
        <f>B724</f>
        <v>MT</v>
      </c>
      <c r="F720" s="14" t="str">
        <f>B725</f>
        <v>PT</v>
      </c>
      <c r="G720" s="14" t="str">
        <f>B726</f>
        <v>ET</v>
      </c>
      <c r="H720" s="14" t="str">
        <f>B727</f>
        <v>ST</v>
      </c>
    </row>
    <row r="721" spans="1:8" ht="12.75" customHeight="1">
      <c r="A721" s="14" t="s">
        <v>263</v>
      </c>
      <c r="B721" s="12" t="s">
        <v>384</v>
      </c>
      <c r="C721" s="12" t="str">
        <f>B721&amp;"_"&amp;B722</f>
        <v>LT3_漏れ試験_レベル３_LT_RT</v>
      </c>
      <c r="D721" s="12" t="str">
        <f>B721&amp;"_"&amp;B723</f>
        <v>LT3_漏れ試験_レベル３_LT_UT</v>
      </c>
      <c r="E721" s="12" t="str">
        <f>B721&amp;"_"&amp;B724</f>
        <v>LT3_漏れ試験_レベル３_LT_MT</v>
      </c>
      <c r="F721" s="12" t="str">
        <f>B721&amp;"_"&amp;B725</f>
        <v>LT3_漏れ試験_レベル３_LT_PT</v>
      </c>
      <c r="G721" s="12" t="str">
        <f>B721&amp;"_"&amp;B726</f>
        <v>LT3_漏れ試験_レベル３_LT_ET</v>
      </c>
      <c r="H721" s="12" t="str">
        <f>B721&amp;"_"&amp;B727</f>
        <v>LT3_漏れ試験_レベル３_LT_ST</v>
      </c>
    </row>
    <row r="722" spans="1:8" ht="12.75" customHeight="1">
      <c r="A722" s="14"/>
      <c r="B722" s="22" t="s">
        <v>265</v>
      </c>
      <c r="C722" s="11" t="str">
        <f>B723</f>
        <v>UT</v>
      </c>
      <c r="D722" s="11" t="str">
        <f>B722</f>
        <v>RT</v>
      </c>
      <c r="E722" s="11" t="str">
        <f>B722</f>
        <v>RT</v>
      </c>
      <c r="F722" s="11" t="str">
        <f>B722</f>
        <v>RT</v>
      </c>
      <c r="G722" s="11" t="str">
        <f>B722</f>
        <v>RT</v>
      </c>
      <c r="H722" s="11" t="str">
        <f>B722</f>
        <v>RT</v>
      </c>
    </row>
    <row r="723" spans="1:8" ht="12.75" customHeight="1">
      <c r="A723" s="14"/>
      <c r="B723" s="22" t="s">
        <v>258</v>
      </c>
      <c r="C723" s="11" t="str">
        <f t="shared" ref="C723:C726" si="117">B724</f>
        <v>MT</v>
      </c>
      <c r="D723" s="11" t="str">
        <f>B724</f>
        <v>MT</v>
      </c>
      <c r="E723" s="11" t="str">
        <f>B723</f>
        <v>UT</v>
      </c>
      <c r="F723" s="11" t="str">
        <f>B723</f>
        <v>UT</v>
      </c>
      <c r="G723" s="11" t="str">
        <f>B723</f>
        <v>UT</v>
      </c>
      <c r="H723" s="11" t="str">
        <f t="shared" ref="H723" si="118">B723</f>
        <v>UT</v>
      </c>
    </row>
    <row r="724" spans="1:8" ht="12.75" customHeight="1">
      <c r="A724" s="14"/>
      <c r="B724" s="22" t="s">
        <v>259</v>
      </c>
      <c r="C724" s="11" t="str">
        <f t="shared" si="117"/>
        <v>PT</v>
      </c>
      <c r="D724" s="11" t="str">
        <f>B725</f>
        <v>PT</v>
      </c>
      <c r="E724" s="12"/>
      <c r="F724" s="12"/>
      <c r="G724" s="12"/>
      <c r="H724" s="12"/>
    </row>
    <row r="725" spans="1:8" ht="12.75" customHeight="1">
      <c r="A725" s="14"/>
      <c r="B725" s="22" t="s">
        <v>260</v>
      </c>
      <c r="C725" s="11" t="str">
        <f t="shared" si="117"/>
        <v>ET</v>
      </c>
      <c r="D725" s="11" t="str">
        <f>B726</f>
        <v>ET</v>
      </c>
      <c r="E725" s="12"/>
      <c r="F725" s="12"/>
      <c r="G725" s="12"/>
      <c r="H725" s="12"/>
    </row>
    <row r="726" spans="1:8" ht="12.75" customHeight="1">
      <c r="A726" s="14"/>
      <c r="B726" s="22" t="s">
        <v>261</v>
      </c>
      <c r="C726" s="11" t="str">
        <f t="shared" si="117"/>
        <v>ST</v>
      </c>
      <c r="D726" s="11" t="str">
        <f>B727</f>
        <v>ST</v>
      </c>
      <c r="E726" s="12"/>
      <c r="F726" s="12"/>
      <c r="G726" s="12"/>
      <c r="H726" s="12"/>
    </row>
    <row r="727" spans="1:8" ht="12.75" customHeight="1">
      <c r="A727" s="14"/>
      <c r="B727" s="22" t="s">
        <v>262</v>
      </c>
      <c r="C727" s="12"/>
      <c r="D727" s="12"/>
      <c r="E727" s="12"/>
      <c r="F727" s="12"/>
      <c r="G727" s="12"/>
      <c r="H727" s="12"/>
    </row>
    <row r="730" spans="1:8" ht="12.75" customHeight="1">
      <c r="A730" s="2" t="s">
        <v>430</v>
      </c>
    </row>
    <row r="731" spans="1:8" ht="12.75" customHeight="1">
      <c r="A731" s="3" t="s">
        <v>431</v>
      </c>
    </row>
    <row r="732" spans="1:8" ht="12.75" customHeight="1">
      <c r="A732" s="26" t="s">
        <v>436</v>
      </c>
    </row>
    <row r="733" spans="1:8" ht="12.75" customHeight="1">
      <c r="A733" s="26" t="s">
        <v>427</v>
      </c>
    </row>
    <row r="736" spans="1:8" ht="12.75" customHeight="1" thickBot="1">
      <c r="A736" s="2" t="s">
        <v>446</v>
      </c>
    </row>
    <row r="737" spans="1:5" ht="12.75" customHeight="1" thickBot="1">
      <c r="A737" s="58" t="s">
        <v>437</v>
      </c>
      <c r="B737" s="49" t="s">
        <v>438</v>
      </c>
      <c r="C737" s="50" t="s">
        <v>439</v>
      </c>
      <c r="D737" s="50" t="s">
        <v>440</v>
      </c>
      <c r="E737" s="51" t="s">
        <v>441</v>
      </c>
    </row>
    <row r="738" spans="1:5" ht="12.75" customHeight="1">
      <c r="A738" s="59" t="s">
        <v>265</v>
      </c>
      <c r="B738" s="60">
        <v>40</v>
      </c>
      <c r="C738" s="47">
        <v>80</v>
      </c>
      <c r="D738" s="47">
        <v>120</v>
      </c>
      <c r="E738" s="52">
        <v>40</v>
      </c>
    </row>
    <row r="739" spans="1:5" ht="12.75" customHeight="1">
      <c r="A739" s="61" t="s">
        <v>258</v>
      </c>
      <c r="B739" s="62">
        <v>40</v>
      </c>
      <c r="C739" s="44">
        <v>80</v>
      </c>
      <c r="D739" s="44">
        <v>120</v>
      </c>
      <c r="E739" s="53">
        <v>40</v>
      </c>
    </row>
    <row r="740" spans="1:5" ht="12.75" customHeight="1">
      <c r="A740" s="61" t="s">
        <v>259</v>
      </c>
      <c r="B740" s="62">
        <v>16</v>
      </c>
      <c r="C740" s="44">
        <v>24</v>
      </c>
      <c r="D740" s="44">
        <v>40</v>
      </c>
      <c r="E740" s="53">
        <v>32</v>
      </c>
    </row>
    <row r="741" spans="1:5" ht="12.75" customHeight="1">
      <c r="A741" s="61" t="s">
        <v>260</v>
      </c>
      <c r="B741" s="62">
        <v>16</v>
      </c>
      <c r="C741" s="44">
        <v>24</v>
      </c>
      <c r="D741" s="44">
        <v>40</v>
      </c>
      <c r="E741" s="53">
        <v>24</v>
      </c>
    </row>
    <row r="742" spans="1:5" ht="12.75" customHeight="1">
      <c r="A742" s="61" t="s">
        <v>261</v>
      </c>
      <c r="B742" s="62">
        <v>40</v>
      </c>
      <c r="C742" s="44">
        <v>48</v>
      </c>
      <c r="D742" s="44">
        <v>88</v>
      </c>
      <c r="E742" s="53">
        <v>48</v>
      </c>
    </row>
    <row r="743" spans="1:5" ht="12.75" customHeight="1">
      <c r="A743" s="61" t="s">
        <v>262</v>
      </c>
      <c r="B743" s="62">
        <v>16</v>
      </c>
      <c r="C743" s="44">
        <v>24</v>
      </c>
      <c r="D743" s="44">
        <v>40</v>
      </c>
      <c r="E743" s="53">
        <v>20</v>
      </c>
    </row>
    <row r="744" spans="1:5" ht="12.75" customHeight="1">
      <c r="A744" s="61" t="s">
        <v>451</v>
      </c>
      <c r="B744" s="62">
        <v>40</v>
      </c>
      <c r="C744" s="44">
        <v>80</v>
      </c>
      <c r="D744" s="44">
        <v>120</v>
      </c>
      <c r="E744" s="88">
        <v>40</v>
      </c>
    </row>
    <row r="745" spans="1:5" ht="12.75" customHeight="1" thickBot="1">
      <c r="A745" s="63" t="s">
        <v>264</v>
      </c>
      <c r="B745" s="64">
        <v>48</v>
      </c>
      <c r="C745" s="46">
        <v>72</v>
      </c>
      <c r="D745" s="46">
        <v>120</v>
      </c>
      <c r="E745" s="55">
        <v>72</v>
      </c>
    </row>
    <row r="746" spans="1:5" ht="12.75" customHeight="1">
      <c r="A746" s="59" t="s">
        <v>452</v>
      </c>
      <c r="B746" s="60">
        <v>20</v>
      </c>
      <c r="C746" s="48" t="s">
        <v>442</v>
      </c>
      <c r="D746" s="48" t="s">
        <v>442</v>
      </c>
      <c r="E746" s="56" t="s">
        <v>442</v>
      </c>
    </row>
    <row r="747" spans="1:5" ht="12.75" customHeight="1">
      <c r="A747" s="61" t="s">
        <v>448</v>
      </c>
      <c r="B747" s="62">
        <v>8</v>
      </c>
      <c r="C747" s="44">
        <v>16</v>
      </c>
      <c r="D747" s="44">
        <v>24</v>
      </c>
      <c r="E747" s="54" t="s">
        <v>442</v>
      </c>
    </row>
    <row r="748" spans="1:5" ht="12.75" customHeight="1">
      <c r="A748" s="61" t="s">
        <v>449</v>
      </c>
      <c r="B748" s="62">
        <v>8</v>
      </c>
      <c r="C748" s="45" t="s">
        <v>442</v>
      </c>
      <c r="D748" s="45" t="s">
        <v>442</v>
      </c>
      <c r="E748" s="54" t="s">
        <v>442</v>
      </c>
    </row>
    <row r="749" spans="1:5" ht="12.75" customHeight="1" thickBot="1">
      <c r="A749" s="63" t="s">
        <v>450</v>
      </c>
      <c r="B749" s="64">
        <v>8</v>
      </c>
      <c r="C749" s="46">
        <v>16</v>
      </c>
      <c r="D749" s="46">
        <v>24</v>
      </c>
      <c r="E749" s="57" t="s">
        <v>442</v>
      </c>
    </row>
    <row r="754" spans="1:2" ht="12.75" customHeight="1">
      <c r="A754" s="2" t="s">
        <v>447</v>
      </c>
    </row>
    <row r="755" spans="1:2" ht="12.75" customHeight="1">
      <c r="A755" s="3" t="s">
        <v>445</v>
      </c>
      <c r="B755" s="12" t="s">
        <v>458</v>
      </c>
    </row>
    <row r="756" spans="1:2" ht="12.75" customHeight="1">
      <c r="A756" s="3" t="s">
        <v>443</v>
      </c>
      <c r="B756" s="12" t="s">
        <v>459</v>
      </c>
    </row>
    <row r="757" spans="1:2" ht="12.75" customHeight="1">
      <c r="A757" s="3" t="s">
        <v>444</v>
      </c>
      <c r="B757" s="12" t="s">
        <v>460</v>
      </c>
    </row>
    <row r="760" spans="1:2" ht="12.75" customHeight="1">
      <c r="A760" s="2" t="s">
        <v>557</v>
      </c>
    </row>
    <row r="761" spans="1:2" ht="12.75" customHeight="1">
      <c r="A761" s="83">
        <f ca="1">YEAR(TODAY())</f>
        <v>2026</v>
      </c>
    </row>
    <row r="762" spans="1:2" ht="12.75" customHeight="1">
      <c r="A762" s="83">
        <f ca="1">YEAR(TODAY())+1</f>
        <v>2027</v>
      </c>
    </row>
    <row r="763" spans="1:2" ht="12.75" customHeight="1">
      <c r="A763" s="83">
        <f ca="1">YEAR(TODAY())+2</f>
        <v>2028</v>
      </c>
    </row>
    <row r="764" spans="1:2" ht="12.75" customHeight="1">
      <c r="A764" s="83">
        <f ca="1">YEAR(TODAY())+3</f>
        <v>2029</v>
      </c>
    </row>
    <row r="765" spans="1:2" ht="12.75" customHeight="1">
      <c r="A765" s="83">
        <f ca="1">YEAR(TODAY())+4</f>
        <v>2030</v>
      </c>
    </row>
    <row r="766" spans="1:2" ht="12.75" customHeight="1">
      <c r="A766" s="83">
        <f ca="1">YEAR(TODAY())+5</f>
        <v>2031</v>
      </c>
    </row>
    <row r="769" spans="1:7" ht="12.75" customHeight="1">
      <c r="A769" s="132"/>
    </row>
    <row r="770" spans="1:7" ht="12.75" customHeight="1">
      <c r="A770" s="133"/>
      <c r="B770" s="85"/>
      <c r="C770" s="85"/>
      <c r="D770" s="85"/>
      <c r="E770" s="85"/>
      <c r="F770" s="6"/>
      <c r="G770" s="6"/>
    </row>
    <row r="771" spans="1:7" ht="12.75" customHeight="1">
      <c r="A771" s="133"/>
      <c r="B771" s="85"/>
      <c r="C771" s="85"/>
      <c r="D771" s="85"/>
      <c r="E771" s="85"/>
      <c r="F771" s="6"/>
      <c r="G771" s="6"/>
    </row>
    <row r="772" spans="1:7" ht="12.75" customHeight="1">
      <c r="A772" s="133"/>
      <c r="B772" s="85"/>
      <c r="C772" s="85"/>
      <c r="D772" s="85"/>
      <c r="E772" s="85"/>
      <c r="F772" s="6"/>
      <c r="G772" s="6"/>
    </row>
    <row r="773" spans="1:7" ht="12.75" customHeight="1">
      <c r="A773" s="133"/>
      <c r="B773" s="85"/>
      <c r="C773" s="85"/>
      <c r="D773" s="85"/>
      <c r="E773" s="85"/>
      <c r="F773" s="6"/>
      <c r="G773" s="6"/>
    </row>
    <row r="774" spans="1:7" ht="12.75" customHeight="1">
      <c r="A774" s="133"/>
      <c r="B774" s="85"/>
      <c r="C774" s="85"/>
      <c r="D774" s="85"/>
      <c r="E774" s="85"/>
      <c r="F774" s="6"/>
      <c r="G774" s="6"/>
    </row>
    <row r="775" spans="1:7" ht="12.75" customHeight="1">
      <c r="A775" s="133"/>
      <c r="B775" s="85"/>
      <c r="C775" s="85"/>
      <c r="D775" s="85"/>
      <c r="E775" s="85"/>
      <c r="F775" s="6"/>
      <c r="G775" s="6"/>
    </row>
    <row r="776" spans="1:7" ht="12.75" customHeight="1">
      <c r="A776" s="133"/>
      <c r="B776" s="85"/>
      <c r="C776" s="85"/>
      <c r="D776" s="85"/>
      <c r="E776" s="85"/>
      <c r="F776" s="6"/>
      <c r="G776" s="6"/>
    </row>
    <row r="777" spans="1:7" ht="12.75" customHeight="1">
      <c r="A777" s="133"/>
      <c r="B777" s="85"/>
      <c r="C777" s="85"/>
      <c r="D777" s="85"/>
      <c r="E777" s="85"/>
      <c r="F777" s="6"/>
      <c r="G777" s="6"/>
    </row>
    <row r="778" spans="1:7" ht="12.75" customHeight="1">
      <c r="A778" s="133"/>
      <c r="B778" s="85"/>
      <c r="C778" s="85"/>
      <c r="D778" s="85"/>
      <c r="E778" s="85"/>
      <c r="F778" s="6"/>
      <c r="G778" s="6"/>
    </row>
    <row r="779" spans="1:7" ht="12.75" customHeight="1">
      <c r="A779" s="133"/>
      <c r="B779" s="85"/>
      <c r="C779" s="85"/>
      <c r="D779" s="85"/>
      <c r="E779" s="85"/>
      <c r="F779" s="6"/>
      <c r="G779" s="6"/>
    </row>
    <row r="780" spans="1:7" ht="12.75" customHeight="1">
      <c r="A780" s="132"/>
    </row>
    <row r="781" spans="1:7" ht="12.75" customHeight="1">
      <c r="A781" s="132"/>
    </row>
    <row r="782" spans="1:7" ht="12.75" customHeight="1">
      <c r="A782" s="132"/>
    </row>
    <row r="783" spans="1:7" ht="12.75" customHeight="1">
      <c r="A783" s="132"/>
    </row>
    <row r="784" spans="1:7" ht="12.75" customHeight="1">
      <c r="A784" s="132"/>
    </row>
    <row r="785" spans="1:1" ht="12.75" customHeight="1">
      <c r="A785" s="132"/>
    </row>
    <row r="786" spans="1:1" ht="12.75" customHeight="1">
      <c r="A786" s="132"/>
    </row>
    <row r="787" spans="1:1" ht="12.75" customHeight="1">
      <c r="A787" s="132"/>
    </row>
    <row r="788" spans="1:1" ht="12.75" customHeight="1">
      <c r="A788" s="132"/>
    </row>
    <row r="789" spans="1:1" ht="12.75" customHeight="1">
      <c r="A789" s="132"/>
    </row>
    <row r="790" spans="1:1" ht="12.75" customHeight="1">
      <c r="A790" s="132"/>
    </row>
    <row r="791" spans="1:1" ht="12.75" customHeight="1">
      <c r="A791" s="132"/>
    </row>
    <row r="792" spans="1:1" ht="12.75" customHeight="1">
      <c r="A792" s="132"/>
    </row>
    <row r="793" spans="1:1" ht="12.75" customHeight="1">
      <c r="A793" s="132"/>
    </row>
    <row r="794" spans="1:1" ht="12.75" customHeight="1">
      <c r="A794" s="132"/>
    </row>
    <row r="795" spans="1:1" ht="12.75" customHeight="1">
      <c r="A795" s="132"/>
    </row>
    <row r="796" spans="1:1" ht="12.75" customHeight="1">
      <c r="A796" s="132"/>
    </row>
    <row r="797" spans="1:1" ht="12.75" customHeight="1">
      <c r="A797" s="132"/>
    </row>
    <row r="798" spans="1:1" ht="12.75" customHeight="1">
      <c r="A798" s="132"/>
    </row>
    <row r="799" spans="1:1" ht="12.75" customHeight="1">
      <c r="A799" s="132"/>
    </row>
    <row r="800" spans="1:1" ht="12.75" customHeight="1">
      <c r="A800" s="132"/>
    </row>
    <row r="801" spans="1:1" ht="12.75" customHeight="1">
      <c r="A801" s="132"/>
    </row>
    <row r="802" spans="1:1" ht="12.75" customHeight="1">
      <c r="A802" s="132"/>
    </row>
    <row r="803" spans="1:1" ht="12.75" customHeight="1">
      <c r="A803" s="132"/>
    </row>
    <row r="804" spans="1:1" ht="12.75" customHeight="1">
      <c r="A804" s="132"/>
    </row>
    <row r="805" spans="1:1" ht="12.75" customHeight="1">
      <c r="A805" s="132"/>
    </row>
    <row r="806" spans="1:1" ht="12.75" customHeight="1">
      <c r="A806" s="132"/>
    </row>
    <row r="807" spans="1:1" ht="12.75" customHeight="1">
      <c r="A807" s="132"/>
    </row>
    <row r="808" spans="1:1" ht="12.75" customHeight="1">
      <c r="A808" s="132"/>
    </row>
    <row r="809" spans="1:1" ht="12.75" customHeight="1">
      <c r="A809" s="132"/>
    </row>
    <row r="810" spans="1:1" ht="12.75" customHeight="1">
      <c r="A810" s="132"/>
    </row>
    <row r="811" spans="1:1" ht="12.75" customHeight="1">
      <c r="A811" s="132"/>
    </row>
    <row r="812" spans="1:1" ht="12.75" customHeight="1">
      <c r="A812" s="132"/>
    </row>
    <row r="813" spans="1:1" ht="12.75" customHeight="1">
      <c r="A813" s="132"/>
    </row>
    <row r="814" spans="1:1" ht="12.75" customHeight="1">
      <c r="A814" s="132"/>
    </row>
    <row r="815" spans="1:1" ht="12.75" customHeight="1">
      <c r="A815" s="132"/>
    </row>
  </sheetData>
  <sheetProtection selectLockedCells="1" selectUnlockedCells="1"/>
  <mergeCells count="13">
    <mergeCell ref="A37:C37"/>
    <mergeCell ref="A42:C42"/>
    <mergeCell ref="D113:D119"/>
    <mergeCell ref="A125:A131"/>
    <mergeCell ref="B94:E94"/>
    <mergeCell ref="D165:D166"/>
    <mergeCell ref="D178:D181"/>
    <mergeCell ref="D173:D176"/>
    <mergeCell ref="D188:D191"/>
    <mergeCell ref="A137:A148"/>
    <mergeCell ref="C165:C166"/>
    <mergeCell ref="C178:C181"/>
    <mergeCell ref="A153:A206"/>
  </mergeCells>
  <phoneticPr fontId="3"/>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1"/>
  </sheetPr>
  <dimension ref="A1:BF2"/>
  <sheetViews>
    <sheetView topLeftCell="AH1" workbookViewId="0">
      <selection activeCell="AJ30" sqref="AJ30"/>
    </sheetView>
  </sheetViews>
  <sheetFormatPr defaultColWidth="9" defaultRowHeight="13"/>
  <cols>
    <col min="1" max="1" width="9" style="2"/>
    <col min="2" max="2" width="11.33203125" style="2" bestFit="1" customWidth="1"/>
    <col min="3" max="14" width="9" style="2"/>
    <col min="15" max="17" width="11.08203125" style="2" customWidth="1"/>
    <col min="18" max="18" width="14.58203125" style="2" customWidth="1"/>
    <col min="19" max="19" width="18.33203125" style="2" bestFit="1" customWidth="1"/>
    <col min="20" max="20" width="28.25" style="2" bestFit="1" customWidth="1"/>
    <col min="21" max="21" width="26.58203125" style="2" bestFit="1" customWidth="1"/>
    <col min="22" max="22" width="21" style="2" bestFit="1" customWidth="1"/>
    <col min="23" max="23" width="12.25" style="2" bestFit="1" customWidth="1"/>
    <col min="24" max="24" width="9" style="2"/>
    <col min="25" max="25" width="13.5" style="2" bestFit="1" customWidth="1"/>
    <col min="26" max="26" width="19.25" style="2" bestFit="1" customWidth="1"/>
    <col min="27" max="27" width="32" style="2" customWidth="1"/>
    <col min="28" max="28" width="9" style="2" customWidth="1"/>
    <col min="29" max="32" width="9" style="2"/>
    <col min="33" max="33" width="10.08203125" style="2" customWidth="1"/>
    <col min="34" max="40" width="9" style="2"/>
    <col min="41" max="41" width="9" style="2" customWidth="1"/>
    <col min="42" max="51" width="9" style="2"/>
    <col min="52" max="52" width="11" style="2" bestFit="1" customWidth="1"/>
    <col min="53" max="55" width="9" style="2"/>
    <col min="56" max="56" width="14.25" style="2" customWidth="1"/>
    <col min="57" max="16384" width="9" style="2"/>
  </cols>
  <sheetData>
    <row r="1" spans="1:58">
      <c r="A1" s="35" t="s">
        <v>0</v>
      </c>
      <c r="B1" s="3" t="s">
        <v>1</v>
      </c>
      <c r="C1" s="36" t="s">
        <v>2</v>
      </c>
      <c r="D1" s="36" t="s">
        <v>3</v>
      </c>
      <c r="E1" s="36" t="s">
        <v>4</v>
      </c>
      <c r="F1" s="3" t="s">
        <v>5</v>
      </c>
      <c r="G1" s="3" t="s">
        <v>6</v>
      </c>
      <c r="H1" s="3" t="s">
        <v>7</v>
      </c>
      <c r="I1" s="3" t="s">
        <v>8</v>
      </c>
      <c r="J1" s="3" t="s">
        <v>9</v>
      </c>
      <c r="K1" s="3" t="s">
        <v>10</v>
      </c>
      <c r="L1" s="3" t="s">
        <v>11</v>
      </c>
      <c r="M1" s="3" t="s">
        <v>12</v>
      </c>
      <c r="N1" s="3" t="s">
        <v>13</v>
      </c>
      <c r="O1" s="3" t="s">
        <v>14</v>
      </c>
      <c r="P1" s="3" t="s">
        <v>15</v>
      </c>
      <c r="Q1" s="3" t="s">
        <v>16</v>
      </c>
      <c r="R1" s="37" t="s">
        <v>17</v>
      </c>
      <c r="S1" s="38" t="s">
        <v>19</v>
      </c>
      <c r="T1" s="38" t="s">
        <v>20</v>
      </c>
      <c r="U1" s="38" t="s">
        <v>21</v>
      </c>
      <c r="V1" s="38" t="s">
        <v>22</v>
      </c>
      <c r="W1" s="3" t="s">
        <v>23</v>
      </c>
      <c r="X1" s="3" t="s">
        <v>24</v>
      </c>
      <c r="Y1" s="3" t="s">
        <v>25</v>
      </c>
      <c r="Z1" s="3" t="s">
        <v>26</v>
      </c>
      <c r="AA1" s="3" t="s">
        <v>27</v>
      </c>
      <c r="AB1" s="3" t="s">
        <v>28</v>
      </c>
      <c r="AC1" s="3" t="s">
        <v>29</v>
      </c>
      <c r="AD1" s="3" t="s">
        <v>30</v>
      </c>
      <c r="AE1" s="3" t="s">
        <v>31</v>
      </c>
      <c r="AF1" s="3" t="s">
        <v>32</v>
      </c>
      <c r="AG1" s="3" t="s">
        <v>33</v>
      </c>
      <c r="AH1" s="3" t="s">
        <v>34</v>
      </c>
      <c r="AI1" s="3" t="s">
        <v>35</v>
      </c>
      <c r="AJ1" s="3" t="s">
        <v>36</v>
      </c>
      <c r="AK1" s="3" t="s">
        <v>38</v>
      </c>
      <c r="AL1" s="3" t="s">
        <v>39</v>
      </c>
      <c r="AM1" s="3" t="s">
        <v>40</v>
      </c>
      <c r="AN1" s="3" t="s">
        <v>41</v>
      </c>
      <c r="AO1" s="3" t="s">
        <v>42</v>
      </c>
      <c r="AP1" s="3" t="s">
        <v>43</v>
      </c>
      <c r="AQ1" s="3" t="s">
        <v>44</v>
      </c>
      <c r="AR1" s="3" t="s">
        <v>45</v>
      </c>
      <c r="AS1" s="3" t="s">
        <v>46</v>
      </c>
      <c r="AT1" s="3" t="s">
        <v>47</v>
      </c>
      <c r="AU1" s="3" t="s">
        <v>48</v>
      </c>
      <c r="AV1" s="3" t="s">
        <v>49</v>
      </c>
      <c r="AW1" s="3" t="s">
        <v>50</v>
      </c>
      <c r="AX1" s="3" t="s">
        <v>52</v>
      </c>
      <c r="AY1" s="36" t="s">
        <v>53</v>
      </c>
      <c r="AZ1" s="3" t="s">
        <v>54</v>
      </c>
      <c r="BA1" s="3" t="s">
        <v>55</v>
      </c>
      <c r="BB1" s="3" t="s">
        <v>56</v>
      </c>
      <c r="BC1" s="3" t="s">
        <v>595</v>
      </c>
      <c r="BD1" s="3" t="s">
        <v>57</v>
      </c>
      <c r="BE1" s="3" t="s">
        <v>58</v>
      </c>
      <c r="BF1" s="3" t="s">
        <v>59</v>
      </c>
    </row>
    <row r="2" spans="1:58">
      <c r="A2" s="2" t="str">
        <f>受験申請書入力!E2</f>
        <v>2026年春</v>
      </c>
      <c r="B2" s="39" t="str">
        <f>IF(受験申請書入力!E3="","",受験申請書入力!E3)</f>
        <v/>
      </c>
      <c r="C2" s="41">
        <f>受験申請書入力!E4</f>
        <v>0</v>
      </c>
      <c r="D2" s="41">
        <f>受験申請書入力!E5</f>
        <v>0</v>
      </c>
      <c r="E2" s="41">
        <f>受験申請書入力!E6</f>
        <v>0</v>
      </c>
      <c r="F2" s="2" t="str">
        <f>IF(受験申請書入力!E8="","",IF(受験申請書入力!E8="一次新規",10,20))</f>
        <v/>
      </c>
      <c r="G2" s="2" t="str">
        <f>RIGHT(受験申請書入力!E7,1)</f>
        <v/>
      </c>
      <c r="H2" s="2" t="str">
        <f>LEFTB(受験申請書入力!E9,2)</f>
        <v/>
      </c>
      <c r="I2" s="2" t="str">
        <f>LEFTB(受験申請書入力!E10,2)</f>
        <v/>
      </c>
      <c r="J2" s="2" t="str">
        <f>LEFTB(受験申請書入力!E11,2)</f>
        <v/>
      </c>
      <c r="K2" s="2" t="str">
        <f>LEFTB(受験申請書入力!E12,2)</f>
        <v/>
      </c>
      <c r="L2" s="2" t="str">
        <f>LEFTB(受験申請書入力!E13,2)</f>
        <v/>
      </c>
      <c r="M2" s="2" t="str">
        <f>LEFTB(受験申請書入力!E14,2)</f>
        <v/>
      </c>
      <c r="N2" s="2" t="str">
        <f>LEFTB(受験申請書入力!E15,1)</f>
        <v/>
      </c>
      <c r="O2" s="40" t="str">
        <f>IF(受験申請書入力!E16="","",受験申請書入力!E16)</f>
        <v/>
      </c>
      <c r="P2" s="40" t="str">
        <f>IF(受験申請書入力!E17="","",受験申請書入力!E17)</f>
        <v/>
      </c>
      <c r="Q2" s="41">
        <f>受験申請書入力!E18</f>
        <v>0</v>
      </c>
      <c r="R2" s="2" t="str">
        <f>IF(受験申請書入力!F19="","",受験申請書入力!E19&amp;受験申請書入力!F19)</f>
        <v/>
      </c>
      <c r="S2" s="2" t="str">
        <f>IF(受験申請書入力!F22="","",受験申請書入力!E22&amp;受験申請書入力!F22)</f>
        <v/>
      </c>
      <c r="T2" s="41" t="str">
        <f>IF(受験申請書入力!E23="","",受験申請書入力!E23)</f>
        <v/>
      </c>
      <c r="U2" s="41" t="str">
        <f>IF(受験申請書入力!E24="","",受験申請書入力!E24)</f>
        <v/>
      </c>
      <c r="V2" s="2" t="str">
        <f>IF(受験申請書入力!F25="","",受験申請書入力!E25&amp;受験申請書入力!F25)</f>
        <v/>
      </c>
      <c r="W2" s="2" t="str">
        <f>IF(受験申請書入力!F20="","",受験申請書入力!E20&amp;受験申請書入力!F20)</f>
        <v/>
      </c>
      <c r="X2" s="2" t="str">
        <f>LEFTB(受験申請書入力!E37,1)</f>
        <v/>
      </c>
      <c r="Y2" s="42" t="str">
        <f>IF(受験申請書入力!E38="","",受験申請書入力!E38)</f>
        <v/>
      </c>
      <c r="Z2" s="43">
        <f>受験申請書入力!E39</f>
        <v>0</v>
      </c>
      <c r="AA2" s="41" t="str">
        <f>ASC(受験申請書入力!F40)</f>
        <v/>
      </c>
      <c r="AB2" s="43">
        <f>受験申請書入力!E41</f>
        <v>0</v>
      </c>
      <c r="AC2" s="2" t="str">
        <f>LEFTB(受験申請書入力!E42,2)</f>
        <v/>
      </c>
      <c r="AD2" s="172">
        <f>受験申請書入力!E31</f>
        <v>0</v>
      </c>
      <c r="AE2" s="41">
        <f>受験申請書入力!E32</f>
        <v>0</v>
      </c>
      <c r="AF2" s="41" t="str">
        <f>ASC(受験申請書入力!F33)</f>
        <v/>
      </c>
      <c r="AG2" s="41" t="str">
        <f>ASC(受験申請書入力!F34)</f>
        <v/>
      </c>
      <c r="AH2" s="41" t="str">
        <f>UPPER(受験申請書入力!E35)</f>
        <v/>
      </c>
      <c r="AI2" s="41" t="str">
        <f>UPPER(受験申請書入力!E36)</f>
        <v/>
      </c>
      <c r="AJ2" s="2" t="str">
        <f>LEFTB(受験申請書入力!E46,1)</f>
        <v/>
      </c>
      <c r="AK2" s="43">
        <f>受験申請書入力!E49</f>
        <v>0</v>
      </c>
      <c r="AL2" s="43">
        <f>受験申請書入力!E50</f>
        <v>0</v>
      </c>
      <c r="AM2" s="43">
        <f>受験申請書入力!E51</f>
        <v>0</v>
      </c>
      <c r="AN2" s="43">
        <f>受験申請書入力!E52</f>
        <v>0</v>
      </c>
      <c r="AO2" s="43" t="str">
        <f>IF(ISBLANK(受験申請書入力!E53),"",受験申請書入力!E53)</f>
        <v/>
      </c>
      <c r="AP2" s="43" t="e">
        <f>受験申請書入力!#REF!</f>
        <v>#REF!</v>
      </c>
      <c r="AQ2" s="43">
        <f>受験申請書入力!E54</f>
        <v>0</v>
      </c>
      <c r="AR2" s="43">
        <f>受験申請書入力!E55</f>
        <v>0</v>
      </c>
      <c r="AS2" s="43">
        <f>受験申請書入力!E56</f>
        <v>0</v>
      </c>
      <c r="AT2" s="43">
        <f>受験申請書入力!E57</f>
        <v>0</v>
      </c>
      <c r="AU2" s="43">
        <f>受験申請書入力!E58</f>
        <v>0</v>
      </c>
      <c r="AV2" s="43">
        <f>受験申請書入力!E59</f>
        <v>0</v>
      </c>
      <c r="AW2" s="43">
        <f>受験申請書入力!E60</f>
        <v>0</v>
      </c>
      <c r="AX2" s="43">
        <f>受験申請書入力!E65</f>
        <v>0</v>
      </c>
      <c r="AY2" s="43">
        <f>受験申請書入力!E66</f>
        <v>0</v>
      </c>
      <c r="AZ2" s="42" t="str">
        <f>IF(受験申請書入力!E67="","",受験申請書入力!E67)</f>
        <v/>
      </c>
      <c r="BA2" s="43">
        <f>受験申請書入力!E68</f>
        <v>0</v>
      </c>
      <c r="BB2" s="43">
        <f>受験申請書入力!E69</f>
        <v>0</v>
      </c>
      <c r="BC2" s="43" t="str">
        <f>IF(ISBLANK(受験申請書入力!E70),"",受験申請書入力!E70)</f>
        <v/>
      </c>
      <c r="BD2" s="43">
        <f>受験申請書入力!E71</f>
        <v>0</v>
      </c>
      <c r="BE2" s="43">
        <f>受験申請書入力!E72</f>
        <v>0</v>
      </c>
      <c r="BF2" s="43">
        <f>受験申請書入力!E73</f>
        <v>0</v>
      </c>
    </row>
  </sheetData>
  <sheetProtection selectLockedCells="1" selectUnlockedCells="1"/>
  <phoneticPr fontId="3"/>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tint="0.59999389629810485"/>
  </sheetPr>
  <dimension ref="A1:H16"/>
  <sheetViews>
    <sheetView workbookViewId="0">
      <selection activeCell="D22" sqref="D22"/>
    </sheetView>
  </sheetViews>
  <sheetFormatPr defaultColWidth="9" defaultRowHeight="18"/>
  <cols>
    <col min="1" max="1" width="23.08203125" style="24" bestFit="1" customWidth="1"/>
    <col min="2" max="6" width="12.08203125" style="24" customWidth="1"/>
    <col min="7" max="16384" width="9" style="24"/>
  </cols>
  <sheetData>
    <row r="1" spans="1:8" ht="18.5" thickBot="1">
      <c r="A1" s="24" t="s">
        <v>589</v>
      </c>
      <c r="G1" s="75" t="s">
        <v>549</v>
      </c>
    </row>
    <row r="2" spans="1:8" ht="18.5" thickBot="1">
      <c r="A2" s="24" t="s">
        <v>426</v>
      </c>
      <c r="B2" s="33">
        <v>2026</v>
      </c>
      <c r="C2" s="33" t="s">
        <v>436</v>
      </c>
      <c r="D2" s="27"/>
      <c r="G2" s="195" t="s">
        <v>435</v>
      </c>
      <c r="H2" s="195"/>
    </row>
    <row r="3" spans="1:8" ht="18.5" thickBot="1">
      <c r="A3" s="24" t="s">
        <v>572</v>
      </c>
      <c r="B3" s="34">
        <v>46043</v>
      </c>
      <c r="C3" s="28" t="s">
        <v>428</v>
      </c>
      <c r="D3" s="34">
        <v>46056</v>
      </c>
      <c r="G3" s="195"/>
      <c r="H3" s="195"/>
    </row>
    <row r="4" spans="1:8" ht="18.5" thickBot="1">
      <c r="B4" s="29"/>
      <c r="C4" s="27"/>
      <c r="D4" s="29"/>
    </row>
    <row r="5" spans="1:8" ht="18.5" thickBot="1">
      <c r="A5" s="24" t="s">
        <v>432</v>
      </c>
      <c r="B5" s="30">
        <f>B2</f>
        <v>2026</v>
      </c>
      <c r="C5" s="31" t="str">
        <f>IF($C$2="秋","秋","春")</f>
        <v>春</v>
      </c>
      <c r="D5" s="28" t="s">
        <v>433</v>
      </c>
      <c r="E5" s="30">
        <f>IF($C$2="秋",$B$2+5,$B$2+4)</f>
        <v>2030</v>
      </c>
      <c r="F5" s="31" t="str">
        <f>IF($C$2="秋","春","秋")</f>
        <v>秋</v>
      </c>
      <c r="G5" s="32" t="s">
        <v>434</v>
      </c>
    </row>
    <row r="6" spans="1:8" ht="18.5" thickBot="1"/>
    <row r="7" spans="1:8" ht="18.5" thickBot="1">
      <c r="A7" s="24" t="s">
        <v>548</v>
      </c>
      <c r="B7" s="196" t="s">
        <v>687</v>
      </c>
      <c r="C7" s="197"/>
      <c r="D7" s="198"/>
      <c r="G7" s="174" t="s">
        <v>684</v>
      </c>
    </row>
    <row r="8" spans="1:8">
      <c r="A8" s="175"/>
      <c r="B8" s="199"/>
      <c r="C8" s="199"/>
      <c r="D8" s="199"/>
      <c r="E8" s="160"/>
    </row>
    <row r="9" spans="1:8">
      <c r="B9" s="160"/>
      <c r="D9" s="160"/>
    </row>
    <row r="10" spans="1:8">
      <c r="G10" s="195"/>
      <c r="H10" s="200"/>
    </row>
    <row r="11" spans="1:8">
      <c r="G11" s="201"/>
      <c r="H11" s="201"/>
    </row>
    <row r="14" spans="1:8">
      <c r="A14" s="24" t="s">
        <v>558</v>
      </c>
    </row>
    <row r="15" spans="1:8">
      <c r="A15" s="84"/>
    </row>
    <row r="16" spans="1:8">
      <c r="A16" s="86"/>
    </row>
  </sheetData>
  <sheetProtection selectLockedCells="1" selectUnlockedCells="1"/>
  <mergeCells count="4">
    <mergeCell ref="G2:H3"/>
    <mergeCell ref="B7:D7"/>
    <mergeCell ref="B8:D8"/>
    <mergeCell ref="G10:H11"/>
  </mergeCells>
  <phoneticPr fontId="3"/>
  <dataValidations disablePrompts="1" count="1">
    <dataValidation type="list" allowBlank="1" showInputMessage="1" showErrorMessage="1" sqref="C2" xr:uid="{00000000-0002-0000-0000-000000000000}">
      <formula1>基礎試験合格有効期限_期</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CCFFCC"/>
    <pageSetUpPr fitToPage="1"/>
  </sheetPr>
  <dimension ref="B1:W95"/>
  <sheetViews>
    <sheetView showGridLines="0" tabSelected="1" zoomScale="70" zoomScaleNormal="70" workbookViewId="0"/>
  </sheetViews>
  <sheetFormatPr defaultColWidth="9" defaultRowHeight="19" customHeight="1"/>
  <cols>
    <col min="1" max="1" width="3.58203125" style="24" customWidth="1"/>
    <col min="2" max="2" width="6.58203125" style="109" hidden="1" customWidth="1"/>
    <col min="3" max="3" width="5.58203125" style="139" customWidth="1"/>
    <col min="4" max="4" width="39.9140625" style="24" customWidth="1"/>
    <col min="5" max="5" width="6.58203125" style="24" customWidth="1"/>
    <col min="6" max="6" width="34.5" style="24" customWidth="1"/>
    <col min="7" max="7" width="9" style="80" customWidth="1"/>
    <col min="8" max="8" width="9" style="106" hidden="1" customWidth="1"/>
    <col min="9" max="9" width="66.83203125" style="106" hidden="1" customWidth="1"/>
    <col min="10" max="10" width="16.58203125" style="103" hidden="1" customWidth="1"/>
    <col min="11" max="11" width="10.5" style="103" hidden="1" customWidth="1"/>
    <col min="12" max="12" width="30.58203125" style="104" hidden="1" customWidth="1"/>
    <col min="13" max="20" width="9" style="103" hidden="1" customWidth="1"/>
    <col min="21" max="21" width="2.83203125" style="24" customWidth="1"/>
    <col min="22" max="22" width="47.5" style="24" customWidth="1"/>
    <col min="23" max="16384" width="9" style="24"/>
  </cols>
  <sheetData>
    <row r="1" spans="2:23" ht="353.5" customHeight="1" thickBot="1">
      <c r="D1" s="138"/>
      <c r="E1" s="204" t="str">
        <f>parameter!B7</f>
        <v>JSNDI  EA4-5  ( Rev.20260128 )</v>
      </c>
      <c r="F1" s="204"/>
      <c r="G1" s="76"/>
      <c r="H1" s="106" t="s">
        <v>396</v>
      </c>
      <c r="I1" s="106" t="s">
        <v>270</v>
      </c>
      <c r="U1" s="76"/>
      <c r="V1" s="76"/>
    </row>
    <row r="2" spans="2:23" s="103" customFormat="1" ht="30" hidden="1" customHeight="1" thickTop="1" thickBot="1">
      <c r="B2" s="99">
        <v>1</v>
      </c>
      <c r="C2" s="140"/>
      <c r="D2" s="105" t="s">
        <v>0</v>
      </c>
      <c r="E2" s="215" t="str">
        <f>parameter!$B$2&amp;"年"&amp;parameter!$C$2</f>
        <v>2026年春</v>
      </c>
      <c r="F2" s="216"/>
      <c r="G2" s="101"/>
      <c r="H2" s="102"/>
      <c r="I2" s="114" t="s">
        <v>564</v>
      </c>
      <c r="L2" s="104"/>
      <c r="U2" s="142"/>
      <c r="V2" s="142"/>
    </row>
    <row r="3" spans="2:23" ht="19" customHeight="1" thickTop="1" thickBot="1">
      <c r="B3" s="99">
        <v>2</v>
      </c>
      <c r="C3" s="134" t="s">
        <v>612</v>
      </c>
      <c r="D3" s="92" t="s">
        <v>663</v>
      </c>
      <c r="E3" s="217"/>
      <c r="F3" s="218"/>
      <c r="G3" s="131" t="str">
        <f>IF(E3="", "必須項目", "")</f>
        <v>必須項目</v>
      </c>
      <c r="H3" s="102"/>
      <c r="I3" s="106" t="s">
        <v>566</v>
      </c>
      <c r="U3" s="158"/>
      <c r="V3" s="159"/>
      <c r="W3" s="160"/>
    </row>
    <row r="4" spans="2:23" s="103" customFormat="1" ht="19" hidden="1" customHeight="1" thickTop="1" thickBot="1">
      <c r="B4" s="99">
        <v>3</v>
      </c>
      <c r="C4" s="141"/>
      <c r="D4" s="100" t="s">
        <v>2</v>
      </c>
      <c r="E4" s="219"/>
      <c r="F4" s="220"/>
      <c r="G4" s="101"/>
      <c r="H4" s="102"/>
      <c r="I4" s="102" t="str">
        <f>IF(parameter!$D$3&gt;=$E$3,"処理","ERROR")</f>
        <v>処理</v>
      </c>
      <c r="L4" s="104"/>
      <c r="U4" s="146"/>
      <c r="V4" s="145"/>
    </row>
    <row r="5" spans="2:23" s="103" customFormat="1" ht="19" hidden="1" customHeight="1" thickTop="1" thickBot="1">
      <c r="B5" s="99">
        <v>4</v>
      </c>
      <c r="C5" s="141"/>
      <c r="D5" s="105" t="s">
        <v>3</v>
      </c>
      <c r="E5" s="219"/>
      <c r="F5" s="220"/>
      <c r="G5" s="101"/>
      <c r="H5" s="102"/>
      <c r="I5" s="106"/>
      <c r="L5" s="104"/>
      <c r="U5" s="146"/>
      <c r="V5" s="145"/>
    </row>
    <row r="6" spans="2:23" s="103" customFormat="1" ht="19" hidden="1" customHeight="1" thickTop="1" thickBot="1">
      <c r="B6" s="99">
        <v>5</v>
      </c>
      <c r="C6" s="141"/>
      <c r="D6" s="105" t="s">
        <v>4</v>
      </c>
      <c r="E6" s="219"/>
      <c r="F6" s="220"/>
      <c r="G6" s="101"/>
      <c r="H6" s="102"/>
      <c r="I6" s="106"/>
      <c r="L6" s="104"/>
      <c r="U6" s="146"/>
      <c r="V6" s="145"/>
    </row>
    <row r="7" spans="2:23" ht="19" customHeight="1" thickTop="1" thickBot="1">
      <c r="B7" s="99">
        <v>7</v>
      </c>
      <c r="C7" s="134" t="s">
        <v>613</v>
      </c>
      <c r="D7" s="25" t="s">
        <v>6</v>
      </c>
      <c r="E7" s="205"/>
      <c r="F7" s="214"/>
      <c r="G7" s="130" t="str">
        <f>IF(
  $E$7 = "",
  "必須項目",
  IF(
    OR(
      AND($E$8="", $E$9="", $E$10="", $E$11="", $E$12="", $E$13="", $E$14="", $E$15=""),
      AND($E$8="", $E$9="", $E$10="", $E$11="", $E$12="", $E$13="", $E$14="", $E$15=""),
      AND($E$7="レベル１", $E$8="一次新規"),
      AND($E$7="レベル２", $E$8="一次新規"),
      AND($E$7="レベル３", $E$8="一次新規"),
      AND($E$7="レベル３", $E$8="二次新規レベル３")
    ),
    "",
    "ERROR"
  )
)</f>
        <v>必須項目</v>
      </c>
      <c r="H7" s="102" t="b">
        <f>IF(OR(AND($E$8="一次新規",$E$7="レベル３"),AND($E$8="一次新規",$E$7=""),AND($E$8="",$E$7="レベル３"),AND($E$8="",$E$7="")),TRUE,FALSE)</f>
        <v>1</v>
      </c>
      <c r="I7" s="106" t="s">
        <v>400</v>
      </c>
      <c r="L7" s="103"/>
      <c r="M7" s="103" t="s">
        <v>155</v>
      </c>
      <c r="U7" s="147"/>
      <c r="V7" s="143"/>
    </row>
    <row r="8" spans="2:23" ht="19" customHeight="1" thickTop="1" thickBot="1">
      <c r="B8" s="99">
        <v>6</v>
      </c>
      <c r="C8" s="134" t="s">
        <v>614</v>
      </c>
      <c r="D8" s="25" t="s">
        <v>5</v>
      </c>
      <c r="E8" s="205"/>
      <c r="F8" s="214"/>
      <c r="G8" s="77" t="str">
        <f>IF(
  OR(
    AND(E7="レベル１", E8="二次新規レベル３"),
    AND(E7="レベル２", E8="二次新規レベル３")
  ),
  "ERROR",
  IF(E8="", "必須項目", "")
)</f>
        <v>必須項目</v>
      </c>
      <c r="H8" s="115" t="str">
        <f>E7&amp;"試験種別"</f>
        <v>試験種別</v>
      </c>
      <c r="I8" s="106" t="s">
        <v>588</v>
      </c>
      <c r="J8" s="225" t="s">
        <v>399</v>
      </c>
      <c r="K8" s="226"/>
      <c r="L8" s="104" t="str">
        <f>"一次試験受験地区_"&amp;$E$7&amp;"_"&amp;RIGHT($E$2,1)</f>
        <v>一次試験受験地区__春</v>
      </c>
      <c r="M8" s="103" t="s">
        <v>155</v>
      </c>
      <c r="U8" s="147"/>
      <c r="V8" s="144"/>
    </row>
    <row r="9" spans="2:23" ht="19" customHeight="1" thickTop="1" thickBot="1">
      <c r="B9" s="99">
        <v>8</v>
      </c>
      <c r="C9" s="134" t="s">
        <v>615</v>
      </c>
      <c r="D9" s="25" t="s">
        <v>196</v>
      </c>
      <c r="E9" s="205"/>
      <c r="F9" s="214"/>
      <c r="G9" s="77" t="str">
        <f>IF(
  $E$9 = "",
  "必須項目",
  IF(
    $E$7 = RIGHT($E$9, 4),
    IF(
      OR(
        AND(LEFTB($E$9, 2) = "UT", LEFTB($E$15, 1) = "4"),
        AND(LEFTB($E$9, 2) = "UT", LEFTB($E$15, 1) = "5"),
        AND(LEFTB($E$9, 2) = "TT", LEFTB($E$15, 1) = "1"),
        AND(LEFTB($E$9, 2) = "TT", LEFTB($E$15, 1) = "2"),
        AND(LEFTB($E$9, 2) = "TT", LEFTB($E$15, 1) = "3")
      ),
      "ERROR",
      IF(
        $K$9 &gt; 1,
        "ERROR",
        IF(
          OR(
            AND($E$8 = "二次新規レベル３", RIGHT($E$9, 4) = "レベル１"),
            AND($E$8 = "二次新規レベル３", RIGHT($E$9, 4) = "レベル２")
          ),
          "ERROR",
          ""
        )
      )
    ),
    "ERROR"
  )
)</f>
        <v>必須項目</v>
      </c>
      <c r="H9" s="115" t="str">
        <f>E8&amp;E7</f>
        <v/>
      </c>
      <c r="I9" s="106" t="s">
        <v>587</v>
      </c>
      <c r="J9" s="116" t="str">
        <f>LEFTB($E9,3)</f>
        <v/>
      </c>
      <c r="K9" s="117">
        <f>IF(AND($E$8="一次新規",$E$7="レベル３"),IF(J9="",0,COUNTIF($J$9:$J$12,J9)),0)</f>
        <v>0</v>
      </c>
      <c r="L9" s="104" t="str">
        <f>"二次試験受験地区_"&amp;$E$9</f>
        <v>二次試験受験地区_</v>
      </c>
      <c r="M9" s="103" t="s">
        <v>155</v>
      </c>
      <c r="N9" s="103" t="s">
        <v>197</v>
      </c>
      <c r="U9" s="147"/>
      <c r="V9" s="143"/>
    </row>
    <row r="10" spans="2:23" ht="19" customHeight="1" thickTop="1" thickBot="1">
      <c r="B10" s="99">
        <v>9</v>
      </c>
      <c r="C10" s="134" t="s">
        <v>616</v>
      </c>
      <c r="D10" s="25" t="s">
        <v>601</v>
      </c>
      <c r="E10" s="205"/>
      <c r="F10" s="214"/>
      <c r="G10" s="77" t="str">
        <f>IF(
  AND($H$10=TRUE, $E$10=""),
  "必須項目",
  IF(
    AND($E$10&lt;&gt;"", $H$10=FALSE),
    "ERROR",
    IF(
      OR(
        LEFTB($E$10,1)="1",
        LEFTB($E$10,1)="2",
        LEFTB($E$10,1)="3",
        LEFTB($E$10,1)="4",
        LEFTB($E$10,1)="5"
      ),
      "ERROR",
      IF($K$10&gt;1, "ERROR", "")
    )
  )
)</f>
        <v>必須項目</v>
      </c>
      <c r="H10" s="102" t="b">
        <f>IF(OR(AND($E$8="一次新規",$E$7="レベル３"),AND($E$8="一次新規",$E$7=""),AND($E$8="",$E$7="レベル３"),AND($E$8="",$E$7="")),TRUE,FALSE)</f>
        <v>1</v>
      </c>
      <c r="I10" s="106" t="s">
        <v>408</v>
      </c>
      <c r="J10" s="116" t="str">
        <f>IF($E$10="","",$E$10&amp;3)</f>
        <v/>
      </c>
      <c r="K10" s="117">
        <f>IF(AND($E$8="一次新規",$E$7="レベル３"),IF(J10="",0,COUNTIF($J$9:$J$12,J10)),0)</f>
        <v>0</v>
      </c>
      <c r="L10" s="118" t="str">
        <f>$E$9&amp;"_"&amp;$E$10</f>
        <v>_</v>
      </c>
      <c r="M10" s="103" t="s">
        <v>155</v>
      </c>
      <c r="N10" s="103" t="s">
        <v>157</v>
      </c>
      <c r="U10" s="147"/>
      <c r="V10" s="143"/>
    </row>
    <row r="11" spans="2:23" ht="19" customHeight="1" thickTop="1" thickBot="1">
      <c r="B11" s="99">
        <v>10</v>
      </c>
      <c r="C11" s="134" t="s">
        <v>617</v>
      </c>
      <c r="D11" s="25" t="s">
        <v>602</v>
      </c>
      <c r="E11" s="206"/>
      <c r="F11" s="207"/>
      <c r="G11" s="77" t="str">
        <f>IF(
  AND($H$11=TRUE, $E$11=""),
  "必須項目",
  IF(
    AND($E$11&lt;&gt;"", $H$11=FALSE),
    "ERROR",
    IF($K$11&gt;1, "ERROR", "")
  )
)</f>
        <v>必須項目</v>
      </c>
      <c r="H11" s="102" t="b">
        <f>IF(OR(AND($E$8="一次新規",$E$7="レベル３"),AND($E$8="一次新規",$E$7=""),AND($E$8="",$E$7="レベル３"),AND($E$8="",$E$7="")),TRUE,FALSE)</f>
        <v>1</v>
      </c>
      <c r="I11" s="106" t="s">
        <v>418</v>
      </c>
      <c r="J11" s="116" t="str">
        <f>IF($E$11="","",$E$11&amp;3)</f>
        <v/>
      </c>
      <c r="K11" s="117">
        <f>IF(AND($E$8="一次新規",$E$7="レベル３"),IF(J11="",0,COUNTIF($J$9:$J$12,J11)),0)</f>
        <v>0</v>
      </c>
      <c r="L11" s="118" t="str">
        <f>$E$9&amp;"_"&amp;$E$10&amp;"_"&amp;E11</f>
        <v>__</v>
      </c>
      <c r="M11" s="103" t="s">
        <v>155</v>
      </c>
      <c r="N11" s="103" t="s">
        <v>157</v>
      </c>
      <c r="U11" s="148"/>
      <c r="V11" s="143"/>
    </row>
    <row r="12" spans="2:23" ht="19" customHeight="1" thickTop="1" thickBot="1">
      <c r="B12" s="99">
        <v>11</v>
      </c>
      <c r="C12" s="134" t="s">
        <v>618</v>
      </c>
      <c r="D12" s="25" t="s">
        <v>603</v>
      </c>
      <c r="E12" s="205"/>
      <c r="F12" s="214"/>
      <c r="G12" s="77" t="str">
        <f>IF(
  AND($H$12=TRUE, $E$12=""),
  "必須項目",
  IF(
    AND($E$12&lt;&gt;"", $H$12=FALSE),
    "ERROR",
    IF(
      $K$12&gt;1,
      "ERROR",
      IF(
        $K$13=FALSE,
        "ERROR",
        ""
      )
    )
  )
)</f>
        <v>必須項目</v>
      </c>
      <c r="H12" s="102" t="b">
        <f>IF(OR(AND($E$8="一次新規",$E$7="レベル３"),AND($E$8="一次新規",$E$7=""),AND($E$8="",$E$7="レベル３"),AND($E$8="",$E$7="")),TRUE,FALSE)</f>
        <v>1</v>
      </c>
      <c r="I12" s="106" t="s">
        <v>419</v>
      </c>
      <c r="J12" s="119" t="str">
        <f>IF($E$12="","",$E$12&amp;3)</f>
        <v/>
      </c>
      <c r="K12" s="117">
        <f>IF(AND($E$8="一次新規",$E$7="レベル３"),IF(J12="",0,COUNTIF($J$9:$J$12,J12)),0)</f>
        <v>0</v>
      </c>
      <c r="L12" s="118"/>
      <c r="M12" s="103" t="s">
        <v>155</v>
      </c>
      <c r="N12" s="103" t="s">
        <v>157</v>
      </c>
      <c r="U12" s="143"/>
      <c r="V12" s="143"/>
    </row>
    <row r="13" spans="2:23" ht="19" customHeight="1" thickTop="1" thickBot="1">
      <c r="B13" s="99">
        <v>12</v>
      </c>
      <c r="C13" s="134" t="s">
        <v>619</v>
      </c>
      <c r="D13" s="25" t="s">
        <v>11</v>
      </c>
      <c r="E13" s="205"/>
      <c r="F13" s="214"/>
      <c r="G13" s="78" t="str">
        <f ca="1">IF(
  AND($E$13&lt;&gt;"", $H$13=FALSE),
  "ERROR",
  IF(
    AND($E$8="一次新規", $E$7&lt;&gt;"", $E$9&lt;&gt;"", $E$14&lt;&gt;"", $E$13=""),
    "ERROR",
    IF(
      AND($E$13="", $H$13=TRUE),
      "必須項目",
      IF(
        $E$7="",
        IF($E$13&lt;&gt;"", "ERROR", ""),
        IF(
          AND($E$13&lt;&gt;"", _xlfn.IFNA(MATCH($E$13, INDIRECT($L$8), 0), "ERROR")="ERROR"),
          "ERROR",
          ""
        )
      )
    )
  )
)</f>
        <v>必須項目</v>
      </c>
      <c r="H13" s="102" t="b">
        <f>IF($E$8="二次新規レベル３",FALSE,TRUE)</f>
        <v>1</v>
      </c>
      <c r="I13" s="106" t="s">
        <v>409</v>
      </c>
      <c r="J13" s="120" t="str">
        <f>$J$9&amp;$J$10&amp;$J$11&amp;$J$12</f>
        <v/>
      </c>
      <c r="K13" s="121" t="b">
        <f>IF(J13="",TRUE,IF(SUM($K$9:$K$12)=4,IF(AND($E$8="一次新規",$E$7="レベル３"),IF(SUM(IFERROR(FIND("RT",$J$13,1),0),IFERROR(FIND("UT",$J$13,1),0))&gt;0,TRUE,IF(OR(RIGHTB($J$9,1)="1",RIGHTB($J$9,1)="2"),TRUE,FALSE)),TRUE),TRUE))</f>
        <v>1</v>
      </c>
      <c r="L13" s="118"/>
      <c r="M13" s="103" t="s">
        <v>155</v>
      </c>
      <c r="U13" s="147"/>
      <c r="V13" s="144"/>
    </row>
    <row r="14" spans="2:23" ht="19" customHeight="1" thickTop="1" thickBot="1">
      <c r="B14" s="99">
        <v>13</v>
      </c>
      <c r="C14" s="134" t="s">
        <v>620</v>
      </c>
      <c r="D14" s="25" t="s">
        <v>12</v>
      </c>
      <c r="E14" s="206"/>
      <c r="F14" s="207"/>
      <c r="G14" s="77" t="str">
        <f ca="1">IF(
  E14="",
  "必須項目",
  IF(
    E9="",
    IF(E13&lt;&gt;"","ERROR",""),
    IF(
      _xlfn.IFNA(MATCH(E14,INDIRECT(L9),0),"ERR")="ERR",
      "ERROR",
      ""
    )
  )
)</f>
        <v>必須項目</v>
      </c>
      <c r="H14" s="102"/>
      <c r="I14" s="106" t="s">
        <v>599</v>
      </c>
      <c r="L14" s="118"/>
      <c r="M14" s="103" t="s">
        <v>155</v>
      </c>
      <c r="U14" s="147"/>
      <c r="V14" s="144"/>
    </row>
    <row r="15" spans="2:23" ht="19" customHeight="1" thickTop="1" thickBot="1">
      <c r="B15" s="99">
        <v>14</v>
      </c>
      <c r="C15" s="134" t="s">
        <v>621</v>
      </c>
      <c r="D15" s="25" t="s">
        <v>13</v>
      </c>
      <c r="E15" s="205"/>
      <c r="F15" s="214"/>
      <c r="G15" s="77" t="str">
        <f>IF(
  AND($H$15=TRUE, $E$15=""),
  "必須項目",
  IF(
    OR(
      AND($E$15&lt;&gt;"", $H$15=FALSE),
      AND($E$15&lt;&gt;"", $E$7="レベル３"),
      AND($E$9="", $E$15&lt;&gt;""),
      AND(LEFTB($E$9,2)="UT", LEFTB($E$15,1)="4"),
      AND(LEFTB($E$9,2)="UT", LEFTB($E$15,1)="5"),
      AND(LEFTB($E$9,2)="TT", LEFTB($E$15,1)="1"),
      AND(LEFTB($E$9,2)="TT", LEFTB($E$15,1)="2"),
      AND(LEFTB($E$9,2)="TT", LEFTB($E$15,1)="3")
    ),
    "ERROR",
    ""
  )
)</f>
        <v>必須項目</v>
      </c>
      <c r="H15" s="102" t="b">
        <f>OR($E$9="UT1_超音波探傷試験_レベル１",$E$9="UT2_超音波探傷試験_レベル２",$E$9="TT1_赤外線サーモグラフィ試験_レベル１",$E$9="TT2_赤外線サーモグラフィ試験_レベル２",AND($E$8="",$E$7="",$E$9=""),AND($E$8="",$E$7="レベル１",$E$9=""),AND($E$8="",$E$7="レベル２",$E$9=""),AND($E$8="一次新規",$E$7="",$E$9=""),AND($E$8="一次新規",$E$7="レベル１",$E$9=""),AND($E$8="一次新規",$E$7="レベル２",$E$9=""))</f>
        <v>1</v>
      </c>
      <c r="I15" s="106" t="s">
        <v>562</v>
      </c>
      <c r="K15" s="122"/>
      <c r="L15" s="118"/>
      <c r="M15" s="103" t="s">
        <v>156</v>
      </c>
    </row>
    <row r="16" spans="2:23" ht="19" customHeight="1" thickTop="1" thickBot="1">
      <c r="B16" s="99">
        <v>15</v>
      </c>
      <c r="C16" s="134" t="s">
        <v>622</v>
      </c>
      <c r="D16" s="25" t="s">
        <v>662</v>
      </c>
      <c r="E16" s="208"/>
      <c r="F16" s="209"/>
      <c r="G16" s="77" t="str">
        <f>IF(
  $E$16="",
  "必須項目",
  IF(
    $E$16 &gt; EDATE(parameter!$B$3, -60),
    "",
    "ERROR"
  )
)</f>
        <v>必須項目</v>
      </c>
      <c r="H16" s="102"/>
      <c r="I16" s="123" t="s">
        <v>658</v>
      </c>
    </row>
    <row r="17" spans="2:13" ht="19" customHeight="1" thickTop="1" thickBot="1">
      <c r="B17" s="99">
        <v>16</v>
      </c>
      <c r="C17" s="134" t="s">
        <v>623</v>
      </c>
      <c r="D17" s="25" t="s">
        <v>661</v>
      </c>
      <c r="E17" s="208"/>
      <c r="F17" s="209"/>
      <c r="G17" s="77" t="str">
        <f>IF(E17="","必須項目",
    IF(AND(
        E17&gt;=E16,
        E17&lt;=parameter!$D$3,
        OR(E67="", E17&lt;=E67)
    ),"","ERROR")
)</f>
        <v>必須項目</v>
      </c>
      <c r="H17" s="102"/>
      <c r="I17" s="123" t="s">
        <v>657</v>
      </c>
    </row>
    <row r="18" spans="2:13" ht="19" customHeight="1" thickTop="1" thickBot="1">
      <c r="B18" s="99">
        <v>17</v>
      </c>
      <c r="C18" s="134" t="s">
        <v>624</v>
      </c>
      <c r="D18" s="25" t="s">
        <v>659</v>
      </c>
      <c r="E18" s="210"/>
      <c r="F18" s="227"/>
      <c r="G18" s="77" t="str">
        <f>IF(
  $E$18="",
  "必須項目",
  IF(
    OR(
      AND($E$7="", $E$18&lt;&gt;""),
      AND($E$9="", $E$18&lt;&gt;"")
    ),
    "",
    IF(
      OR($E$16&lt;&gt;"", $E$17&lt;&gt;""),
      IF(
        ISNUMBER(VALUE($E$18)),
        IF(
          $E$18 &gt;= INDEX(
            訓練時間,
            MATCH(LEFTB($E$9,2), NDT, 0),
            IF(
              RIGHT($E$7,1)="１", 2,
              IF(
                RIGHT($E$7,1)="２",
                IF($F$19="", 4, 3),
                IF(RIGHT($E$7,1)="３", 5, "A")
              )
            )
          ),
          "",
          "時間不足"
        ),
        "数値ERROR"
      ),
      "　"
    )
  )
)</f>
        <v>必須項目</v>
      </c>
      <c r="H18" s="102"/>
      <c r="I18" s="106" t="s">
        <v>563</v>
      </c>
      <c r="M18" s="103" t="s">
        <v>153</v>
      </c>
    </row>
    <row r="19" spans="2:13" ht="19" customHeight="1" thickTop="1" thickBot="1">
      <c r="B19" s="99">
        <v>18</v>
      </c>
      <c r="C19" s="134" t="s">
        <v>625</v>
      </c>
      <c r="D19" s="25" t="str">
        <f>IF(E7="レベル１",現有資格の認証番号_レベル1,IF(E7="レベル２",現有資格の認証番号_レベル2,IF(E7="レベル３",現有資格の認証番号_レベル3,現有資格の認証番号_レベル1)))</f>
        <v>現有資格の認証番号　　　　　　　　　　　（８桁）</v>
      </c>
      <c r="E19" s="79" t="s">
        <v>423</v>
      </c>
      <c r="F19" s="170"/>
      <c r="G19" s="77" t="str">
        <f>IF(
  $H$19=FALSE,
  IF($F$19="", "", "ERROR"),
  IF(
    $F$19="",
    IF(E7="レベル３", "必須項目", IF(E7="レベル２", "任意項目", "")),
    IF(
      LENB($F$19)=8,
      IF(ISNUMBER(VALUE($F$19)), "", "ERROR"),
      "ERROR"
    )
  )
)</f>
        <v/>
      </c>
      <c r="H19" s="102" t="b">
        <f>IF($E$7="レベル１",FALSE,TRUE)</f>
        <v>1</v>
      </c>
      <c r="I19" s="123" t="s">
        <v>568</v>
      </c>
    </row>
    <row r="20" spans="2:13" ht="19" customHeight="1" thickTop="1" thickBot="1">
      <c r="B20" s="107">
        <v>20</v>
      </c>
      <c r="C20" s="134" t="s">
        <v>626</v>
      </c>
      <c r="D20" s="91" t="s">
        <v>660</v>
      </c>
      <c r="E20" s="79" t="s">
        <v>425</v>
      </c>
      <c r="F20" s="170"/>
      <c r="G20" s="77" t="str">
        <f>IF($F$20="","任意項目",IF(LENB($F$20)=8,IF(ISNUMBER(VALUE($F$20))=TRUE,"","ERROR"),"ERROR"))</f>
        <v>任意項目</v>
      </c>
      <c r="H20" s="103"/>
      <c r="I20" s="123" t="s">
        <v>575</v>
      </c>
    </row>
    <row r="21" spans="2:13" ht="19" customHeight="1" thickTop="1" thickBot="1">
      <c r="B21" s="99">
        <v>19</v>
      </c>
      <c r="C21" s="222" t="s">
        <v>18</v>
      </c>
      <c r="D21" s="223"/>
      <c r="E21" s="223"/>
      <c r="F21" s="224"/>
      <c r="G21" s="77"/>
      <c r="H21" s="102" t="b">
        <f>IF(OR(AND($E$8="一次新規",$E$7="レベル３"),AND($E$8="一次新規",$E$7=""),AND($E$8="二次新規レベル３",$E$7="レベル３"),AND($E$8="二次新規レベル３",$E$7=""),AND($E$8="",$E$7="レベル３"),AND($E$8="",$E$7="")),TRUE,FALSE)</f>
        <v>1</v>
      </c>
    </row>
    <row r="22" spans="2:13" ht="19" customHeight="1" thickTop="1" thickBot="1">
      <c r="B22" s="99" t="s">
        <v>60</v>
      </c>
      <c r="C22" s="134" t="s">
        <v>628</v>
      </c>
      <c r="D22" s="25" t="s">
        <v>604</v>
      </c>
      <c r="E22" s="79" t="s">
        <v>424</v>
      </c>
      <c r="F22" s="170"/>
      <c r="G22" s="77"/>
      <c r="H22" s="102" t="b">
        <f>IF(OR(AND($E$8="一次新規",$E$7="レベル３"),AND($E$8="一次新規",$E$7=""),AND($E$8="二次新規レベル３",$E$7="レベル３"),AND($E$8="二次新規レベル３",$E$7=""),AND($E$8="",$E$7="レベル３"),AND($E$8="",$E$7="")),TRUE,FALSE)</f>
        <v>1</v>
      </c>
      <c r="I22" s="106" t="s">
        <v>569</v>
      </c>
      <c r="M22" s="103" t="s">
        <v>157</v>
      </c>
    </row>
    <row r="23" spans="2:13" ht="19" customHeight="1" thickTop="1" thickBot="1">
      <c r="B23" s="99" t="s">
        <v>61</v>
      </c>
      <c r="C23" s="134" t="s">
        <v>629</v>
      </c>
      <c r="D23" s="25" t="s">
        <v>20</v>
      </c>
      <c r="E23" s="229"/>
      <c r="F23" s="230"/>
      <c r="G23" s="77"/>
      <c r="H23" s="102" t="b">
        <f>IF(OR(AND($E$8="一次新規",$E$7="レベル３"),AND($E$8="一次新規",$E$7=""),AND($E$8="二次新規レベル３",$E$7="レベル３"),AND($E$8="二次新規レベル３",$E$7=""),AND($E$8="",$E$7="レベル３"),AND($E$8="",$E$7="")),TRUE,FALSE)</f>
        <v>1</v>
      </c>
      <c r="I23" s="106" t="s">
        <v>559</v>
      </c>
      <c r="M23" s="103" t="s">
        <v>157</v>
      </c>
    </row>
    <row r="24" spans="2:13" ht="19" customHeight="1" thickTop="1" thickBot="1">
      <c r="B24" s="99" t="s">
        <v>62</v>
      </c>
      <c r="C24" s="134" t="s">
        <v>630</v>
      </c>
      <c r="D24" s="25" t="s">
        <v>21</v>
      </c>
      <c r="E24" s="206"/>
      <c r="F24" s="213"/>
      <c r="G24" s="77"/>
      <c r="H24" s="102" t="b">
        <f>IF(OR(AND($E$8="一次新規",$E$7="レベル３"),AND($E$8="一次新規",$E$7=""),AND($E$8="二次新規レベル３",$E$7="レベル３"),AND($E$8="二次新規レベル３",$E$7=""),AND($E$8="",$E$7="レベル３"),AND($E$8="",$E$7="")),TRUE,FALSE)</f>
        <v>1</v>
      </c>
      <c r="I24" s="106" t="s">
        <v>429</v>
      </c>
      <c r="M24" s="103" t="s">
        <v>157</v>
      </c>
    </row>
    <row r="25" spans="2:13" ht="19" customHeight="1" thickTop="1" thickBot="1">
      <c r="B25" s="99" t="s">
        <v>63</v>
      </c>
      <c r="C25" s="134" t="s">
        <v>631</v>
      </c>
      <c r="D25" s="25" t="s">
        <v>605</v>
      </c>
      <c r="E25" s="79" t="s">
        <v>423</v>
      </c>
      <c r="F25" s="170"/>
      <c r="G25" s="77" t="str">
        <f>IF(
  $H$25 = FALSE,
  IF($F$25 = "", "", "ERROR"),
  IF(
    $F$25 = "",
    IF(
      AND(E8 = "二次新規レベル３", $F$22 = ""),
      "どちらか必須",
      ""
    ),
    IF(
      LENB($F$25) = 8,
      IF(ISNUMBER(VALUE($F$25)), "", "ERROR"),
      "ERROR"
    )
  )
)</f>
        <v/>
      </c>
      <c r="H25" s="102" t="b">
        <f>IF(OR(AND($E$8="一次新規",$E$7="レベル３"),AND($E$8="一次新規",$E$7=""),AND($E$8="二次新規レベル３",$E$7="レベル３"),AND($E$8="二次新規レベル３",$E$7=""),AND($E$8="",$E$7="レベル３"),AND($E$8="",$E$7="")),TRUE,FALSE)</f>
        <v>1</v>
      </c>
      <c r="I25" s="106" t="s">
        <v>570</v>
      </c>
      <c r="M25" s="103" t="s">
        <v>157</v>
      </c>
    </row>
    <row r="26" spans="2:13" s="103" customFormat="1" ht="19" hidden="1" customHeight="1" thickTop="1">
      <c r="B26" s="109"/>
      <c r="C26" s="151"/>
      <c r="D26" s="152"/>
      <c r="G26" s="153"/>
      <c r="H26" s="106"/>
      <c r="I26" s="106"/>
      <c r="L26" s="104"/>
    </row>
    <row r="27" spans="2:13" s="103" customFormat="1" ht="19" hidden="1" customHeight="1">
      <c r="B27" s="109"/>
      <c r="C27" s="151"/>
      <c r="D27" s="163"/>
      <c r="F27" s="154"/>
      <c r="G27" s="153"/>
      <c r="H27" s="124" t="s">
        <v>397</v>
      </c>
      <c r="I27" s="106"/>
      <c r="L27" s="104"/>
    </row>
    <row r="28" spans="2:13" s="103" customFormat="1" ht="19" hidden="1" customHeight="1">
      <c r="B28" s="109"/>
      <c r="C28" s="151"/>
      <c r="D28" s="163"/>
      <c r="E28" s="228"/>
      <c r="F28" s="228"/>
      <c r="G28" s="155"/>
      <c r="H28" s="125" t="b">
        <v>1</v>
      </c>
      <c r="I28" s="106"/>
      <c r="L28" s="104"/>
    </row>
    <row r="29" spans="2:13" ht="19" customHeight="1" thickTop="1" thickBot="1">
      <c r="B29" s="107"/>
      <c r="C29" s="166"/>
      <c r="D29" s="162"/>
      <c r="E29" s="164"/>
      <c r="F29" s="165"/>
      <c r="G29" s="157"/>
      <c r="H29" s="103"/>
      <c r="I29" s="123"/>
    </row>
    <row r="30" spans="2:13" ht="19" customHeight="1" thickTop="1" thickBot="1">
      <c r="B30" s="107">
        <v>27</v>
      </c>
      <c r="C30" s="222" t="s">
        <v>611</v>
      </c>
      <c r="D30" s="223"/>
      <c r="E30" s="223"/>
      <c r="F30" s="224"/>
      <c r="G30" s="77"/>
      <c r="H30" s="102"/>
      <c r="I30" s="114"/>
    </row>
    <row r="31" spans="2:13" ht="19" customHeight="1" thickTop="1" thickBot="1">
      <c r="B31" s="107" t="s">
        <v>127</v>
      </c>
      <c r="C31" s="134" t="s">
        <v>632</v>
      </c>
      <c r="D31" s="91" t="s">
        <v>664</v>
      </c>
      <c r="E31" s="210"/>
      <c r="F31" s="210"/>
      <c r="G31" s="77" t="str">
        <f>IF(E31="","必須項目",IF(LEN(E31)&gt;5,"文字数制限",""))</f>
        <v>必須項目</v>
      </c>
      <c r="H31" s="102"/>
      <c r="I31" s="126" t="s">
        <v>580</v>
      </c>
    </row>
    <row r="32" spans="2:13" ht="19" customHeight="1" thickTop="1" thickBot="1">
      <c r="B32" s="107" t="s">
        <v>128</v>
      </c>
      <c r="C32" s="134" t="s">
        <v>633</v>
      </c>
      <c r="D32" s="91" t="s">
        <v>665</v>
      </c>
      <c r="E32" s="210"/>
      <c r="F32" s="210"/>
      <c r="G32" s="77" t="str">
        <f>IF(E32="","必須項目",IF(LEN(E32)&gt;5,"文字数制限",""))</f>
        <v>必須項目</v>
      </c>
      <c r="H32" s="102"/>
      <c r="I32" s="126" t="s">
        <v>581</v>
      </c>
    </row>
    <row r="33" spans="2:13" ht="19" customHeight="1" thickTop="1" thickBot="1">
      <c r="B33" s="107" t="s">
        <v>129</v>
      </c>
      <c r="C33" s="134" t="s">
        <v>634</v>
      </c>
      <c r="D33" s="91" t="s">
        <v>666</v>
      </c>
      <c r="E33" s="167" t="s">
        <v>607</v>
      </c>
      <c r="F33" s="135"/>
      <c r="G33" s="77" t="str">
        <f>IF(F33="","必須項目",IF(LEN(E33)&gt;20,"文字数制限",""))</f>
        <v>必須項目</v>
      </c>
      <c r="H33" s="102"/>
      <c r="I33" s="127" t="s">
        <v>591</v>
      </c>
    </row>
    <row r="34" spans="2:13" ht="19" customHeight="1" thickTop="1" thickBot="1">
      <c r="B34" s="107" t="s">
        <v>130</v>
      </c>
      <c r="C34" s="134" t="s">
        <v>635</v>
      </c>
      <c r="D34" s="91" t="s">
        <v>667</v>
      </c>
      <c r="E34" s="167" t="s">
        <v>607</v>
      </c>
      <c r="F34" s="135"/>
      <c r="G34" s="77" t="str">
        <f>IF(F34="","必須項目",IF(LENB(E34)&gt;20,"文字数制限",""))</f>
        <v>必須項目</v>
      </c>
      <c r="H34" s="102"/>
      <c r="I34" s="127" t="s">
        <v>592</v>
      </c>
    </row>
    <row r="35" spans="2:13" ht="19" customHeight="1" thickTop="1" thickBot="1">
      <c r="B35" s="107" t="s">
        <v>131</v>
      </c>
      <c r="C35" s="134" t="s">
        <v>636</v>
      </c>
      <c r="D35" s="91" t="s">
        <v>677</v>
      </c>
      <c r="E35" s="210"/>
      <c r="F35" s="210"/>
      <c r="G35" s="77" t="str">
        <f>IF(E35="","必須項目",IF(LENB(E35)&gt;20,"文字数制限",""))</f>
        <v>必須項目</v>
      </c>
      <c r="H35" s="102"/>
      <c r="I35" s="106" t="s">
        <v>577</v>
      </c>
    </row>
    <row r="36" spans="2:13" ht="19" customHeight="1" thickTop="1" thickBot="1">
      <c r="B36" s="107" t="s">
        <v>132</v>
      </c>
      <c r="C36" s="134" t="s">
        <v>637</v>
      </c>
      <c r="D36" s="91" t="s">
        <v>678</v>
      </c>
      <c r="E36" s="210"/>
      <c r="F36" s="210"/>
      <c r="G36" s="77" t="str">
        <f>IF(E36="","必須項目",IF(LENB(E36)&gt;20,"文字数制限",""))</f>
        <v>必須項目</v>
      </c>
      <c r="H36" s="102"/>
      <c r="I36" s="106" t="s">
        <v>578</v>
      </c>
    </row>
    <row r="37" spans="2:13" ht="19" customHeight="1" thickTop="1" thickBot="1">
      <c r="B37" s="107">
        <v>21</v>
      </c>
      <c r="C37" s="134" t="s">
        <v>638</v>
      </c>
      <c r="D37" s="91" t="s">
        <v>24</v>
      </c>
      <c r="E37" s="206"/>
      <c r="F37" s="207"/>
      <c r="G37" s="77" t="str">
        <f>IF(E37="","必須項目","")</f>
        <v>必須項目</v>
      </c>
      <c r="H37" s="102"/>
      <c r="I37" s="106" t="s">
        <v>394</v>
      </c>
      <c r="M37" s="103" t="s">
        <v>154</v>
      </c>
    </row>
    <row r="38" spans="2:13" ht="19" customHeight="1" thickTop="1" thickBot="1">
      <c r="B38" s="107">
        <v>22</v>
      </c>
      <c r="C38" s="134" t="s">
        <v>271</v>
      </c>
      <c r="D38" s="91" t="s">
        <v>668</v>
      </c>
      <c r="E38" s="208"/>
      <c r="F38" s="209"/>
      <c r="G38" s="77" t="str">
        <f>IF(E38="","必須項目","")</f>
        <v>必須項目</v>
      </c>
      <c r="H38" s="102"/>
      <c r="I38" s="123" t="s">
        <v>567</v>
      </c>
    </row>
    <row r="39" spans="2:13" ht="19" customHeight="1" thickTop="1" thickBot="1">
      <c r="B39" s="107">
        <v>23</v>
      </c>
      <c r="C39" s="134" t="s">
        <v>627</v>
      </c>
      <c r="D39" s="91" t="s">
        <v>688</v>
      </c>
      <c r="E39" s="210"/>
      <c r="F39" s="210"/>
      <c r="G39" s="77" t="str">
        <f>IF(E39="","必須項目","")</f>
        <v>必須項目</v>
      </c>
      <c r="H39" s="102"/>
      <c r="I39" s="123" t="s">
        <v>576</v>
      </c>
    </row>
    <row r="40" spans="2:13" ht="19" customHeight="1" thickTop="1" thickBot="1">
      <c r="B40" s="107">
        <v>24</v>
      </c>
      <c r="C40" s="134" t="s">
        <v>608</v>
      </c>
      <c r="D40" s="91" t="s">
        <v>689</v>
      </c>
      <c r="E40" s="167" t="s">
        <v>607</v>
      </c>
      <c r="F40" s="136"/>
      <c r="G40" s="77" t="str">
        <f>IF(F40="","必須項目","")</f>
        <v>必須項目</v>
      </c>
      <c r="H40" s="102"/>
      <c r="I40" s="123" t="s">
        <v>593</v>
      </c>
    </row>
    <row r="41" spans="2:13" ht="19" customHeight="1" thickTop="1" thickBot="1">
      <c r="B41" s="107">
        <v>25</v>
      </c>
      <c r="C41" s="134" t="s">
        <v>609</v>
      </c>
      <c r="D41" s="91" t="s">
        <v>669</v>
      </c>
      <c r="E41" s="211"/>
      <c r="F41" s="212"/>
      <c r="G41" s="77" t="str">
        <f t="shared" ref="G41:G42" si="0">IF(E41="","必須項目","")</f>
        <v>必須項目</v>
      </c>
      <c r="H41" s="102"/>
      <c r="I41" s="123" t="s">
        <v>586</v>
      </c>
    </row>
    <row r="42" spans="2:13" ht="19" customHeight="1" thickTop="1" thickBot="1">
      <c r="B42" s="107">
        <v>26</v>
      </c>
      <c r="C42" s="134" t="s">
        <v>610</v>
      </c>
      <c r="D42" s="91" t="s">
        <v>29</v>
      </c>
      <c r="E42" s="205"/>
      <c r="F42" s="205"/>
      <c r="G42" s="77" t="str">
        <f t="shared" si="0"/>
        <v>必須項目</v>
      </c>
      <c r="H42" s="102"/>
      <c r="I42" s="106" t="s">
        <v>398</v>
      </c>
      <c r="M42" s="103" t="s">
        <v>155</v>
      </c>
    </row>
    <row r="43" spans="2:13" s="103" customFormat="1" ht="19" hidden="1" customHeight="1" thickTop="1">
      <c r="B43" s="109"/>
      <c r="C43" s="151"/>
      <c r="D43" s="152"/>
      <c r="G43" s="153"/>
      <c r="H43" s="106"/>
      <c r="I43" s="106"/>
      <c r="L43" s="104"/>
    </row>
    <row r="44" spans="2:13" s="103" customFormat="1" ht="19" hidden="1" customHeight="1">
      <c r="B44" s="109"/>
      <c r="C44" s="151"/>
      <c r="D44" s="152"/>
      <c r="G44" s="153"/>
      <c r="H44" s="124" t="s">
        <v>397</v>
      </c>
      <c r="I44" s="106"/>
      <c r="L44" s="104"/>
    </row>
    <row r="45" spans="2:13" s="103" customFormat="1" ht="19" hidden="1" customHeight="1" thickBot="1">
      <c r="B45" s="109"/>
      <c r="C45" s="151"/>
      <c r="D45" s="152"/>
      <c r="E45" s="221"/>
      <c r="F45" s="221"/>
      <c r="G45" s="153"/>
      <c r="H45" s="125" t="b">
        <v>1</v>
      </c>
      <c r="I45" s="106"/>
      <c r="L45" s="104"/>
    </row>
    <row r="46" spans="2:13" ht="19" customHeight="1" thickTop="1" thickBot="1">
      <c r="B46" s="107">
        <v>28</v>
      </c>
      <c r="C46" s="134" t="s">
        <v>639</v>
      </c>
      <c r="D46" s="91" t="s">
        <v>36</v>
      </c>
      <c r="E46" s="206"/>
      <c r="F46" s="207"/>
      <c r="G46" s="77" t="str">
        <f t="shared" ref="G46" si="1">IF(E46="","必須項目","")</f>
        <v>必須項目</v>
      </c>
      <c r="H46" s="103"/>
      <c r="I46" s="106" t="s">
        <v>395</v>
      </c>
      <c r="M46" s="103" t="s">
        <v>155</v>
      </c>
    </row>
    <row r="47" spans="2:13" ht="19" customHeight="1" thickTop="1" thickBot="1">
      <c r="B47" s="107"/>
      <c r="C47" s="156"/>
      <c r="D47" s="149"/>
      <c r="E47" s="150"/>
      <c r="F47" s="150"/>
      <c r="G47" s="157"/>
      <c r="H47" s="103"/>
    </row>
    <row r="48" spans="2:13" ht="19" customHeight="1" thickTop="1" thickBot="1">
      <c r="B48" s="107">
        <v>29</v>
      </c>
      <c r="C48" s="222" t="s">
        <v>37</v>
      </c>
      <c r="D48" s="223"/>
      <c r="E48" s="223"/>
      <c r="F48" s="224"/>
      <c r="G48" s="77"/>
    </row>
    <row r="49" spans="2:12" ht="19" customHeight="1" thickTop="1" thickBot="1">
      <c r="B49" s="107" t="s">
        <v>133</v>
      </c>
      <c r="C49" s="134" t="s">
        <v>640</v>
      </c>
      <c r="D49" s="91" t="s">
        <v>38</v>
      </c>
      <c r="E49" s="233"/>
      <c r="F49" s="234"/>
      <c r="G49" s="77" t="str">
        <f>IF(E49&lt;&gt;"", "", IF(OR(E46="1:自宅本人", E46="3:担当者"), "任意項目", IF(E46="2:勤務先本人", "必須項目", "")))</f>
        <v/>
      </c>
      <c r="H49" s="102"/>
      <c r="I49" s="123" t="s">
        <v>574</v>
      </c>
    </row>
    <row r="50" spans="2:12" ht="19" customHeight="1" thickTop="1" thickBot="1">
      <c r="B50" s="107" t="s">
        <v>134</v>
      </c>
      <c r="C50" s="134" t="s">
        <v>641</v>
      </c>
      <c r="D50" s="91" t="s">
        <v>676</v>
      </c>
      <c r="E50" s="233"/>
      <c r="F50" s="234"/>
      <c r="G50" s="77" t="str">
        <f>IF(E50&lt;&gt;"", "", IF(OR(E46="1:自宅本人", E46="2:勤務先本人", E46="3:担当者"), "任意項目", ""))</f>
        <v/>
      </c>
      <c r="I50" s="123" t="s">
        <v>579</v>
      </c>
    </row>
    <row r="51" spans="2:12" ht="19" customHeight="1" thickTop="1" thickBot="1">
      <c r="B51" s="107" t="s">
        <v>135</v>
      </c>
      <c r="C51" s="134" t="s">
        <v>642</v>
      </c>
      <c r="D51" s="91" t="s">
        <v>670</v>
      </c>
      <c r="E51" s="233"/>
      <c r="F51" s="234"/>
      <c r="G51" s="77" t="str">
        <f>IF(E51="","必須項目",IF(LEN(E51)&gt;10,"文字数制限",""))</f>
        <v>必須項目</v>
      </c>
      <c r="I51" s="123" t="s">
        <v>582</v>
      </c>
    </row>
    <row r="52" spans="2:12" ht="19" customHeight="1" thickTop="1" thickBot="1">
      <c r="B52" s="107" t="s">
        <v>136</v>
      </c>
      <c r="C52" s="134" t="s">
        <v>643</v>
      </c>
      <c r="D52" s="91" t="s">
        <v>41</v>
      </c>
      <c r="E52" s="241"/>
      <c r="F52" s="242"/>
      <c r="G52" s="77" t="str">
        <f>IF(E52="","任意項目","")</f>
        <v>任意項目</v>
      </c>
      <c r="I52" s="123" t="s">
        <v>565</v>
      </c>
    </row>
    <row r="53" spans="2:12" ht="19" customHeight="1" thickTop="1" thickBot="1">
      <c r="B53" s="107" t="s">
        <v>137</v>
      </c>
      <c r="C53" s="134" t="s">
        <v>644</v>
      </c>
      <c r="D53" s="91" t="s">
        <v>679</v>
      </c>
      <c r="E53" s="231"/>
      <c r="F53" s="232"/>
      <c r="G53" s="77" t="str">
        <f>IF(E53="","必須項目","")</f>
        <v>必須項目</v>
      </c>
      <c r="I53" s="123" t="s">
        <v>597</v>
      </c>
    </row>
    <row r="54" spans="2:12" ht="19" customHeight="1" thickTop="1" thickBot="1">
      <c r="B54" s="107" t="s">
        <v>138</v>
      </c>
      <c r="C54" s="134" t="s">
        <v>645</v>
      </c>
      <c r="D54" s="91" t="s">
        <v>44</v>
      </c>
      <c r="E54" s="231"/>
      <c r="F54" s="234"/>
      <c r="G54" s="77" t="str">
        <f>IF(E54="","必須項目","")</f>
        <v>必須項目</v>
      </c>
    </row>
    <row r="55" spans="2:12" ht="19" customHeight="1" thickTop="1" thickBot="1">
      <c r="B55" s="107" t="s">
        <v>139</v>
      </c>
      <c r="C55" s="134" t="s">
        <v>646</v>
      </c>
      <c r="D55" s="91" t="s">
        <v>45</v>
      </c>
      <c r="E55" s="231"/>
      <c r="F55" s="234"/>
      <c r="G55" s="81" t="str">
        <f>IF(E55="","必須項目","")</f>
        <v>必須項目</v>
      </c>
    </row>
    <row r="56" spans="2:12" ht="19" customHeight="1" thickTop="1" thickBot="1">
      <c r="B56" s="107" t="s">
        <v>140</v>
      </c>
      <c r="C56" s="134" t="s">
        <v>647</v>
      </c>
      <c r="D56" s="91" t="s">
        <v>46</v>
      </c>
      <c r="E56" s="231"/>
      <c r="F56" s="234"/>
      <c r="G56" s="77" t="str">
        <f>IF(E56="","任意項目","")</f>
        <v>任意項目</v>
      </c>
    </row>
    <row r="57" spans="2:12" ht="19" customHeight="1" thickTop="1" thickBot="1">
      <c r="B57" s="107" t="s">
        <v>141</v>
      </c>
      <c r="C57" s="134" t="s">
        <v>648</v>
      </c>
      <c r="D57" s="91" t="s">
        <v>47</v>
      </c>
      <c r="E57" s="231"/>
      <c r="F57" s="234"/>
      <c r="G57" s="77" t="str">
        <f>IF(E57="","必須項目","")</f>
        <v>必須項目</v>
      </c>
    </row>
    <row r="58" spans="2:12" ht="19" customHeight="1" thickTop="1" thickBot="1">
      <c r="B58" s="107" t="s">
        <v>142</v>
      </c>
      <c r="C58" s="134" t="s">
        <v>649</v>
      </c>
      <c r="D58" s="91" t="s">
        <v>600</v>
      </c>
      <c r="E58" s="231"/>
      <c r="F58" s="234"/>
      <c r="G58" s="77" t="str">
        <f>IF(E58="","任意項目","")</f>
        <v>任意項目</v>
      </c>
    </row>
    <row r="59" spans="2:12" ht="19" customHeight="1" thickTop="1" thickBot="1">
      <c r="B59" s="107" t="s">
        <v>143</v>
      </c>
      <c r="C59" s="134" t="s">
        <v>650</v>
      </c>
      <c r="D59" s="91" t="s">
        <v>671</v>
      </c>
      <c r="E59" s="231"/>
      <c r="F59" s="232"/>
      <c r="G59" s="77" t="str">
        <f t="shared" ref="G59" si="2">IF(E59="","必須項目","")</f>
        <v>必須項目</v>
      </c>
      <c r="I59" s="123" t="s">
        <v>584</v>
      </c>
    </row>
    <row r="60" spans="2:12" ht="18.75" customHeight="1" thickTop="1" thickBot="1">
      <c r="B60" s="107" t="s">
        <v>144</v>
      </c>
      <c r="C60" s="134" t="s">
        <v>651</v>
      </c>
      <c r="D60" s="91" t="s">
        <v>672</v>
      </c>
      <c r="E60" s="231"/>
      <c r="F60" s="232"/>
      <c r="G60" s="77" t="str">
        <f>IF(E60="","任意項目","")</f>
        <v>任意項目</v>
      </c>
      <c r="I60" s="123" t="s">
        <v>583</v>
      </c>
    </row>
    <row r="61" spans="2:12" s="103" customFormat="1" ht="19" hidden="1" customHeight="1" thickTop="1">
      <c r="B61" s="109"/>
      <c r="C61" s="151"/>
      <c r="D61" s="152"/>
      <c r="G61" s="153"/>
      <c r="H61" s="106"/>
      <c r="I61" s="106"/>
      <c r="L61" s="104"/>
    </row>
    <row r="62" spans="2:12" s="103" customFormat="1" ht="19" hidden="1" customHeight="1">
      <c r="B62" s="109"/>
      <c r="C62" s="151"/>
      <c r="D62" s="152"/>
      <c r="G62" s="153"/>
      <c r="H62" s="124" t="s">
        <v>397</v>
      </c>
      <c r="I62" s="106"/>
      <c r="L62" s="104"/>
    </row>
    <row r="63" spans="2:12" ht="19" customHeight="1" thickTop="1" thickBot="1">
      <c r="D63" s="93"/>
      <c r="E63" s="243"/>
      <c r="F63" s="243"/>
      <c r="G63" s="90"/>
      <c r="H63" s="125" t="b">
        <v>1</v>
      </c>
    </row>
    <row r="64" spans="2:12" ht="19" customHeight="1" thickTop="1" thickBot="1">
      <c r="B64" s="107">
        <v>30</v>
      </c>
      <c r="C64" s="222" t="s">
        <v>51</v>
      </c>
      <c r="D64" s="223"/>
      <c r="E64" s="223"/>
      <c r="F64" s="224"/>
      <c r="G64" s="77"/>
      <c r="H64" s="103"/>
      <c r="I64" s="102" t="s">
        <v>457</v>
      </c>
    </row>
    <row r="65" spans="2:13" ht="19" customHeight="1" thickTop="1" thickBot="1">
      <c r="B65" s="107" t="s">
        <v>145</v>
      </c>
      <c r="C65" s="134" t="s">
        <v>652</v>
      </c>
      <c r="D65" s="91" t="s">
        <v>52</v>
      </c>
      <c r="E65" s="233"/>
      <c r="F65" s="234"/>
      <c r="G65" s="81" t="str">
        <f>IF(E65="","必須項目","")</f>
        <v>必須項目</v>
      </c>
    </row>
    <row r="66" spans="2:13" s="103" customFormat="1" ht="19" hidden="1" customHeight="1" thickTop="1" thickBot="1">
      <c r="B66" s="107" t="s">
        <v>146</v>
      </c>
      <c r="C66" s="161"/>
      <c r="D66" s="108" t="s">
        <v>53</v>
      </c>
      <c r="E66" s="235"/>
      <c r="F66" s="236"/>
      <c r="G66" s="101"/>
      <c r="H66" s="106"/>
      <c r="I66" s="106"/>
      <c r="L66" s="104"/>
    </row>
    <row r="67" spans="2:13" ht="19" customHeight="1" thickTop="1" thickBot="1">
      <c r="B67" s="107" t="s">
        <v>147</v>
      </c>
      <c r="C67" s="134" t="s">
        <v>653</v>
      </c>
      <c r="D67" s="91" t="s">
        <v>590</v>
      </c>
      <c r="E67" s="208"/>
      <c r="F67" s="209"/>
      <c r="G67" s="81" t="str">
        <f ca="1">IF($E$67="","必須項目",
    IF($E$17&lt;&gt;"", IF($E$67 &lt; $E$17,"ERROR",""),
        ""
    ) &amp;
    IF($E$67 &lt; TODAY(),"ERROR","") &amp;
    IF($E$67 &gt; parameter!$D$3,"ERROR","")
)</f>
        <v>必須項目</v>
      </c>
      <c r="H67" s="128"/>
      <c r="I67" s="129" t="s">
        <v>571</v>
      </c>
      <c r="M67" s="103" t="s">
        <v>680</v>
      </c>
    </row>
    <row r="68" spans="2:13" ht="19" customHeight="1" thickTop="1" thickBot="1">
      <c r="B68" s="107" t="s">
        <v>148</v>
      </c>
      <c r="C68" s="134" t="s">
        <v>654</v>
      </c>
      <c r="D68" s="91" t="s">
        <v>55</v>
      </c>
      <c r="E68" s="233"/>
      <c r="F68" s="234"/>
      <c r="G68" s="81" t="str">
        <f>IF(E68="","必須項目","")</f>
        <v>必須項目</v>
      </c>
    </row>
    <row r="69" spans="2:13" ht="19" customHeight="1" thickTop="1" thickBot="1">
      <c r="B69" s="107" t="s">
        <v>149</v>
      </c>
      <c r="C69" s="134" t="s">
        <v>130</v>
      </c>
      <c r="D69" s="91" t="s">
        <v>56</v>
      </c>
      <c r="E69" s="233"/>
      <c r="F69" s="234"/>
      <c r="G69" s="81" t="str">
        <f>IF(E69="",IF(E68="個人","","必須項目"),"")</f>
        <v>必須項目</v>
      </c>
      <c r="I69" s="123" t="s">
        <v>550</v>
      </c>
    </row>
    <row r="70" spans="2:13" ht="19" customHeight="1" thickTop="1" thickBot="1">
      <c r="B70" s="107" t="s">
        <v>150</v>
      </c>
      <c r="C70" s="134" t="s">
        <v>131</v>
      </c>
      <c r="D70" s="91" t="s">
        <v>675</v>
      </c>
      <c r="E70" s="237"/>
      <c r="F70" s="238"/>
      <c r="G70" s="81" t="str">
        <f>IF(E70="","必須項目","")</f>
        <v>必須項目</v>
      </c>
      <c r="I70" s="123" t="s">
        <v>596</v>
      </c>
    </row>
    <row r="71" spans="2:13" ht="19" customHeight="1" thickTop="1" thickBot="1">
      <c r="B71" s="107" t="s">
        <v>151</v>
      </c>
      <c r="C71" s="134" t="s">
        <v>132</v>
      </c>
      <c r="D71" s="91" t="s">
        <v>57</v>
      </c>
      <c r="E71" s="239"/>
      <c r="F71" s="240"/>
      <c r="G71" s="81" t="str">
        <f>IF(E71="","必須項目","")</f>
        <v>必須項目</v>
      </c>
    </row>
    <row r="72" spans="2:13" ht="19" customHeight="1" thickTop="1" thickBot="1">
      <c r="B72" s="107" t="s">
        <v>152</v>
      </c>
      <c r="C72" s="134" t="s">
        <v>655</v>
      </c>
      <c r="D72" s="91" t="s">
        <v>673</v>
      </c>
      <c r="E72" s="231"/>
      <c r="F72" s="232"/>
      <c r="G72" s="81" t="str">
        <f>IF(E72="","必須項目","")</f>
        <v>必須項目</v>
      </c>
      <c r="I72" s="123" t="s">
        <v>585</v>
      </c>
    </row>
    <row r="73" spans="2:13" ht="19" customHeight="1" thickTop="1" thickBot="1">
      <c r="B73" s="113" t="s">
        <v>594</v>
      </c>
      <c r="C73" s="134" t="s">
        <v>656</v>
      </c>
      <c r="D73" s="91" t="s">
        <v>674</v>
      </c>
      <c r="E73" s="231"/>
      <c r="F73" s="232"/>
      <c r="G73" s="81" t="str">
        <f>IF(E73="","任意項目","")</f>
        <v>任意項目</v>
      </c>
      <c r="I73" s="123" t="s">
        <v>598</v>
      </c>
    </row>
    <row r="74" spans="2:13" ht="18.5" customHeight="1" thickTop="1">
      <c r="G74" s="90"/>
    </row>
    <row r="75" spans="2:13" s="103" customFormat="1" ht="19" hidden="1" customHeight="1">
      <c r="B75" s="109"/>
      <c r="C75" s="139"/>
      <c r="F75" s="110" t="s">
        <v>453</v>
      </c>
      <c r="G75" s="111">
        <f ca="1">COUNTIF($G$2:$G$73,"ERROR")</f>
        <v>0</v>
      </c>
      <c r="H75" s="106"/>
      <c r="I75" s="106"/>
      <c r="L75" s="104"/>
    </row>
    <row r="76" spans="2:13" s="103" customFormat="1" ht="19" hidden="1" customHeight="1">
      <c r="B76" s="109"/>
      <c r="C76" s="139"/>
      <c r="F76" s="110" t="s">
        <v>454</v>
      </c>
      <c r="G76" s="111">
        <f ca="1">COUNTIF($G$2:$G$73,"時間不足")</f>
        <v>0</v>
      </c>
      <c r="H76" s="106"/>
      <c r="I76" s="106"/>
      <c r="L76" s="104"/>
    </row>
    <row r="77" spans="2:13" s="103" customFormat="1" ht="19" hidden="1" customHeight="1">
      <c r="B77" s="109"/>
      <c r="C77" s="139"/>
      <c r="F77" s="110" t="s">
        <v>455</v>
      </c>
      <c r="G77" s="111">
        <f ca="1">COUNTIF($G$2:$G$73,"数値ERROR")</f>
        <v>0</v>
      </c>
      <c r="H77" s="106"/>
      <c r="I77" s="106"/>
      <c r="L77" s="104"/>
    </row>
    <row r="78" spans="2:13" s="103" customFormat="1" ht="19" hidden="1" customHeight="1">
      <c r="B78" s="109"/>
      <c r="C78" s="139"/>
      <c r="F78" s="110" t="s">
        <v>456</v>
      </c>
      <c r="G78" s="111">
        <f ca="1">COUNTIF($G$2:$G$73,"必須項目") + COUNTIF($G$2:$G$73,"どちらか必須")</f>
        <v>39</v>
      </c>
      <c r="H78" s="106"/>
      <c r="I78" s="106"/>
      <c r="L78" s="104"/>
    </row>
    <row r="79" spans="2:13" s="103" customFormat="1" ht="19" hidden="1" customHeight="1">
      <c r="B79" s="109"/>
      <c r="C79" s="139"/>
      <c r="F79" s="110" t="s">
        <v>547</v>
      </c>
      <c r="G79" s="111">
        <f ca="1">COUNTIF($G$2:$G$73,"文字数制限")</f>
        <v>0</v>
      </c>
      <c r="H79" s="106"/>
      <c r="I79" s="106"/>
      <c r="L79" s="104"/>
    </row>
    <row r="80" spans="2:13" s="103" customFormat="1" ht="19" hidden="1" customHeight="1">
      <c r="B80" s="109"/>
      <c r="C80" s="139"/>
      <c r="F80" s="110" t="str">
        <f>E7&amp;"　  :"</f>
        <v>　  :</v>
      </c>
      <c r="G80" s="111">
        <f>IF(AND($E$7="レベル３",$E$8="一次新規"),IF(OR($E$9="",$E$10="",$E$11="",$E$12=""),1,0),IF(AND(OR($E$7="レベル１",$E$7="レベル２"),OR($E$9="UT1_超音波探傷試験_レベル１",$E$9="TT1_赤外線サーモグラフィ試験_レベル１",$E$9="UT2_超音波探傷試験_レベル２",$E$9="TT2_赤外線サーモグラフィ試験_レベル２"),$E$15="")=TRUE,1,0))</f>
        <v>0</v>
      </c>
      <c r="H80" s="106"/>
      <c r="I80" s="106"/>
      <c r="L80" s="104"/>
    </row>
    <row r="81" spans="2:12" s="103" customFormat="1" ht="19" hidden="1" customHeight="1">
      <c r="B81" s="109"/>
      <c r="C81" s="139"/>
      <c r="G81" s="112">
        <f ca="1">SUM($G$75:$G$79)</f>
        <v>39</v>
      </c>
      <c r="H81" s="106"/>
      <c r="I81" s="106"/>
      <c r="L81" s="104"/>
    </row>
    <row r="82" spans="2:12" ht="19" customHeight="1">
      <c r="C82" s="202" t="str">
        <f ca="1">IF(AND($G$75=0,$G$76=0,$G$77=0,$G$78&gt;0,$G$79=0)=TRUE,"未入力の項目があります",IF($G$81&gt;0,"入力内容に誤りがあります。",IF($G$80&gt;0,"未入力の項目があります。","")))</f>
        <v>未入力の項目があります</v>
      </c>
      <c r="D82" s="203"/>
      <c r="E82" s="203"/>
      <c r="F82" s="203"/>
    </row>
    <row r="83" spans="2:12" ht="19" customHeight="1">
      <c r="C83" s="203"/>
      <c r="D83" s="203"/>
      <c r="E83" s="203"/>
      <c r="F83" s="203"/>
    </row>
    <row r="84" spans="2:12" ht="19" customHeight="1">
      <c r="C84" s="202" t="str">
        <f>IF($G$80&gt;0,IF($E$7="レベル３","レベル３のNDT方法①～④を全て入力してください","実技選択を選んでください"),"")</f>
        <v/>
      </c>
      <c r="D84" s="203"/>
      <c r="E84" s="203"/>
      <c r="F84" s="203"/>
    </row>
    <row r="85" spans="2:12" ht="19" customHeight="1">
      <c r="C85" s="203"/>
      <c r="D85" s="203"/>
      <c r="E85" s="203"/>
      <c r="F85" s="203"/>
    </row>
    <row r="95" spans="2:12" ht="19" customHeight="1">
      <c r="F95" s="173"/>
    </row>
  </sheetData>
  <sheetProtection algorithmName="SHA-512" hashValue="ZFs1/diFb5GP350wWEYOtcBuel6PR0hTYQslgjtjTeM65uHNXcEI6vJAeA+p6dsCAN9Ol7nfQb0xBj867g2K0Q==" saltValue="NM95npxVXOGyC3mUfDYvxA==" spinCount="100000" sheet="1" objects="1" scenarios="1"/>
  <dataConsolidate/>
  <mergeCells count="61">
    <mergeCell ref="C64:F64"/>
    <mergeCell ref="C48:F48"/>
    <mergeCell ref="E52:F52"/>
    <mergeCell ref="E53:F53"/>
    <mergeCell ref="E54:F54"/>
    <mergeCell ref="E55:F55"/>
    <mergeCell ref="E63:F63"/>
    <mergeCell ref="E56:F56"/>
    <mergeCell ref="E57:F57"/>
    <mergeCell ref="E58:F58"/>
    <mergeCell ref="E59:F59"/>
    <mergeCell ref="E60:F60"/>
    <mergeCell ref="E49:F49"/>
    <mergeCell ref="E50:F50"/>
    <mergeCell ref="E51:F51"/>
    <mergeCell ref="E73:F73"/>
    <mergeCell ref="E65:F65"/>
    <mergeCell ref="E66:F66"/>
    <mergeCell ref="E67:F67"/>
    <mergeCell ref="E68:F68"/>
    <mergeCell ref="E69:F69"/>
    <mergeCell ref="E70:F70"/>
    <mergeCell ref="E72:F72"/>
    <mergeCell ref="E71:F71"/>
    <mergeCell ref="J8:K8"/>
    <mergeCell ref="E12:F12"/>
    <mergeCell ref="E13:F13"/>
    <mergeCell ref="E31:F31"/>
    <mergeCell ref="E14:F14"/>
    <mergeCell ref="E15:F15"/>
    <mergeCell ref="E16:F16"/>
    <mergeCell ref="E17:F17"/>
    <mergeCell ref="E18:F18"/>
    <mergeCell ref="E28:F28"/>
    <mergeCell ref="C30:F30"/>
    <mergeCell ref="E23:F23"/>
    <mergeCell ref="E5:F5"/>
    <mergeCell ref="E6:F6"/>
    <mergeCell ref="E45:F45"/>
    <mergeCell ref="C21:F21"/>
    <mergeCell ref="E46:F46"/>
    <mergeCell ref="E8:F8"/>
    <mergeCell ref="E9:F9"/>
    <mergeCell ref="E10:F10"/>
    <mergeCell ref="E11:F11"/>
    <mergeCell ref="C82:F83"/>
    <mergeCell ref="C84:F85"/>
    <mergeCell ref="E1:F1"/>
    <mergeCell ref="E42:F42"/>
    <mergeCell ref="E37:F37"/>
    <mergeCell ref="E38:F38"/>
    <mergeCell ref="E39:F39"/>
    <mergeCell ref="E41:F41"/>
    <mergeCell ref="E32:F32"/>
    <mergeCell ref="E35:F35"/>
    <mergeCell ref="E36:F36"/>
    <mergeCell ref="E24:F24"/>
    <mergeCell ref="E7:F7"/>
    <mergeCell ref="E2:F2"/>
    <mergeCell ref="E3:F3"/>
    <mergeCell ref="E4:F4"/>
  </mergeCells>
  <phoneticPr fontId="3"/>
  <conditionalFormatting sqref="C21 C22:F25">
    <cfRule type="expression" dxfId="13" priority="2">
      <formula>$E$8="一次新規"</formula>
    </cfRule>
  </conditionalFormatting>
  <conditionalFormatting sqref="C21">
    <cfRule type="expression" dxfId="12" priority="10">
      <formula>$H$21&lt;&gt;TRUE</formula>
    </cfRule>
  </conditionalFormatting>
  <conditionalFormatting sqref="C10:E10">
    <cfRule type="expression" dxfId="11" priority="15">
      <formula>$H$10&lt;&gt;TRUE</formula>
    </cfRule>
  </conditionalFormatting>
  <conditionalFormatting sqref="C11:E11">
    <cfRule type="expression" dxfId="10" priority="14">
      <formula>$H$11&lt;&gt;TRUE</formula>
    </cfRule>
  </conditionalFormatting>
  <conditionalFormatting sqref="C12:E12">
    <cfRule type="expression" dxfId="9" priority="13">
      <formula>$H$12&lt;&gt;TRUE</formula>
    </cfRule>
  </conditionalFormatting>
  <conditionalFormatting sqref="C13:E13">
    <cfRule type="expression" dxfId="8" priority="12">
      <formula>$H$13&lt;&gt;TRUE</formula>
    </cfRule>
  </conditionalFormatting>
  <conditionalFormatting sqref="C15:E15">
    <cfRule type="expression" dxfId="7" priority="11">
      <formula>$H$15&lt;&gt;TRUE</formula>
    </cfRule>
  </conditionalFormatting>
  <conditionalFormatting sqref="C23:E23">
    <cfRule type="expression" dxfId="6" priority="18">
      <formula>#REF!&lt;&gt;TRUE</formula>
    </cfRule>
  </conditionalFormatting>
  <conditionalFormatting sqref="C24:E24">
    <cfRule type="expression" dxfId="5" priority="7">
      <formula>$H$24&lt;&gt;TRUE</formula>
    </cfRule>
  </conditionalFormatting>
  <conditionalFormatting sqref="C19:F19">
    <cfRule type="expression" dxfId="4" priority="5">
      <formula>$H$19&lt;&gt;TRUE</formula>
    </cfRule>
  </conditionalFormatting>
  <conditionalFormatting sqref="C22:F22">
    <cfRule type="expression" dxfId="3" priority="9">
      <formula>$H$22&lt;&gt;TRUE</formula>
    </cfRule>
  </conditionalFormatting>
  <conditionalFormatting sqref="C25:F25">
    <cfRule type="expression" dxfId="2" priority="6">
      <formula>$H$25&lt;&gt;TRUE</formula>
    </cfRule>
  </conditionalFormatting>
  <conditionalFormatting sqref="D6:D7">
    <cfRule type="duplicateValues" dxfId="1" priority="3"/>
  </conditionalFormatting>
  <conditionalFormatting sqref="G1:G1048576">
    <cfRule type="containsText" dxfId="0" priority="1" operator="containsText" text="任意項目">
      <formula>NOT(ISERROR(SEARCH("任意項目",G1)))</formula>
    </cfRule>
  </conditionalFormatting>
  <dataValidations xWindow="682" yWindow="580" count="44">
    <dataValidation type="list" allowBlank="1" showInputMessage="1" showErrorMessage="1" sqref="E42" xr:uid="{00000000-0002-0000-0200-000000000000}">
      <formula1>業種_出力表示用</formula1>
    </dataValidation>
    <dataValidation type="list" allowBlank="1" showInputMessage="1" showErrorMessage="1" sqref="E37" xr:uid="{00000000-0002-0000-0200-000001000000}">
      <formula1>性別_出力表示用</formula1>
    </dataValidation>
    <dataValidation type="list" allowBlank="1" showInputMessage="1" showErrorMessage="1" sqref="E46:E47" xr:uid="{00000000-0002-0000-0200-000002000000}">
      <formula1>書類送付先指定_出力表示用</formula1>
    </dataValidation>
    <dataValidation type="list" allowBlank="1" showInputMessage="1" showErrorMessage="1" errorTitle="err1" sqref="E7" xr:uid="{00000000-0002-0000-0200-000003000000}">
      <formula1>レベル</formula1>
    </dataValidation>
    <dataValidation type="list" allowBlank="1" showInputMessage="1" showErrorMessage="1" sqref="E8" xr:uid="{00000000-0002-0000-0200-000004000000}">
      <formula1>INDIRECT($H$8)</formula1>
    </dataValidation>
    <dataValidation imeMode="halfAlpha" allowBlank="1" showInputMessage="1" showErrorMessage="1" sqref="E57" xr:uid="{00000000-0002-0000-0200-000005000000}"/>
    <dataValidation type="list" allowBlank="1" showInputMessage="1" showErrorMessage="1" sqref="E13" xr:uid="{00000000-0002-0000-0200-000006000000}">
      <formula1>IF($E$8&lt;&gt;"二次新規レベル３",INDIRECT($L$8))</formula1>
    </dataValidation>
    <dataValidation type="list" allowBlank="1" showInputMessage="1" showErrorMessage="1" sqref="E11" xr:uid="{00000000-0002-0000-0200-000007000000}">
      <formula1>IF(AND($E$8="一次新規",$E$7="レベル３"),INDIRECT($L$10))</formula1>
    </dataValidation>
    <dataValidation type="list" allowBlank="1" showInputMessage="1" showErrorMessage="1" sqref="E12" xr:uid="{00000000-0002-0000-0200-000008000000}">
      <formula1>IF(AND($E$8="一次新規",$E$7="レベル３"),INDIRECT($L$11))</formula1>
    </dataValidation>
    <dataValidation type="list" allowBlank="1" showInputMessage="1" showErrorMessage="1" sqref="E24:F24" xr:uid="{00000000-0002-0000-0200-000009000000}">
      <formula1>基礎試験合格有効期限_期</formula1>
    </dataValidation>
    <dataValidation type="custom" imeMode="fullKatakana" allowBlank="1" showInputMessage="1" showErrorMessage="1" errorTitle="勤務先フリガナERROR" error="全角カナ40文字以内で入力してください。" prompt="カブシキガイシャなどの法人格名は不要です。" sqref="F40" xr:uid="{00000000-0002-0000-0200-00000A000000}">
      <formula1>AND(LEN(F40)&lt;=40, SUMPRODUCT(--ISERROR(FIND(MID(F40,ROW(INDIRECT("1:"&amp;LEN(F40))),1),"アイウエオカキクケコサシスセソタチツテトナニヌネノハヒフヘホマミムメモヤユヨラリルレロワヲンァィゥェォャュョッーガギグゲゴザジズゼゾダヂヅデドバビブベボパピプペポ"))) = 0)</formula1>
    </dataValidation>
    <dataValidation type="custom" imeMode="hiragana" allowBlank="1" showInputMessage="1" showErrorMessage="1" errorTitle="受験者名（名）ERROR" error="全角5文字以内で入力してください。英数字は使用できません。" sqref="E32:F32" xr:uid="{00000000-0002-0000-0200-00000B000000}">
      <formula1>AND(LEN(E32)&lt;=5, SUMPRODUCT(--ISNUMBER(FIND(MID(E32,ROW(INDIRECT("1:"&amp;LEN(E32))),1),"0123456789ｱｲｳｴｵｶｷｸｹｺｻｼｽｾｿﾀﾁﾂﾃﾄﾅﾆﾇﾈﾉﾊﾋﾌﾍﾎﾏﾐﾑﾒﾓﾔﾕﾖﾗﾘﾙﾚﾛﾜｦﾝｧｨｩｪｫｬｭｮｯｰﾞﾟ")))=0)</formula1>
    </dataValidation>
    <dataValidation type="custom" imeMode="disabled" allowBlank="1" showInputMessage="1" showErrorMessage="1" errorTitle="郵便番号ERROR" error="ハイフンなしで7桁の数字を入力してください。" prompt="ハイフンなしで入力してください。" sqref="E53:F53" xr:uid="{00000000-0002-0000-0200-00000C000000}">
      <formula1>AND(LEN(E53)=7, SUMPRODUCT(--ISERROR(FIND(MID(E53,ROW(INDIRECT("1:"&amp;LEN(E53))),1),"0123456789"))) = 0)</formula1>
    </dataValidation>
    <dataValidation type="custom" imeMode="disabled" operator="lessThanOrEqual" allowBlank="1" showInputMessage="1" showErrorMessage="1" errorTitle="合計訓練時間ERROR" error="正しい訓練時間を入力してください。_x000a_訓練時間が訓練期間内の時間を超過していないか確認してください。" prompt="訓練実施記録集計表に記載の合計訓練時間（講義と実習の合計）を入力してください。" sqref="E18:F18" xr:uid="{00000000-0002-0000-0200-00000D000000}">
      <formula1>AND(   ISNUMBER(E18),   E18 &lt;= DATEDIF(E16,E17+1,"d")*24,   E18 &lt;= 999 )</formula1>
    </dataValidation>
    <dataValidation type="custom" imeMode="disabled" operator="equal" allowBlank="1" showInputMessage="1" showErrorMessage="1" errorTitle="認証番号ERROR" error="8桁の数字を入力してください。" prompt="レベル2受験申請者で、今回受験申請するNDT方法のレベル1（現在有効な資格）を保持し、訓練時間の軽減を希望する方のみ入力してください。" sqref="F19" xr:uid="{00000000-0002-0000-0200-00000F000000}">
      <formula1>AND(LEN(F19)=8, SUMPRODUCT(--ISERROR(FIND(MID(F19,ROW(INDIRECT("1:"&amp;LEN(F19))),1),"0123456789"))) = 0)</formula1>
    </dataValidation>
    <dataValidation type="custom" imeMode="disabled" operator="lessThanOrEqual" allowBlank="1" showInputMessage="1" showErrorMessage="1" errorTitle="受験者（姓英字）ERROR" error="半角英字20文字以内で入力してください。" prompt="小文字・大文字は指定ありません。" sqref="E35:F35" xr:uid="{00000000-0002-0000-0200-000010000000}">
      <formula1>AND(LEN(E35)&lt;=20, SUMPRODUCT(--ISERROR(FIND(MID(E35,ROW(INDIRECT("1:"&amp;LEN(E35))),1),"ABCDEFGHIJKLMNOPQRSTUVWXYZabcdefghijklmnopqrstuvwxyz"))) = 0)</formula1>
    </dataValidation>
    <dataValidation type="custom" imeMode="disabled" allowBlank="1" showInputMessage="1" showErrorMessage="1" errorTitle="受験者（名英字）ERROR" error="半角英字20文字以内で入力してください。" prompt="小文字・大文字は指定ありません。" sqref="E36:F36" xr:uid="{00000000-0002-0000-0200-000011000000}">
      <formula1>AND(LEN(E36)&lt;=20, SUMPRODUCT(--ISERROR(FIND(MID(E36,ROW(INDIRECT("1:"&amp;LEN(E36))),1),"ABCDEFGHIJKLMNOPQRSTUVWXYZabcdefghijklmnopqrstuvwxyz"))) = 0)</formula1>
    </dataValidation>
    <dataValidation type="custom" imeMode="disabled" allowBlank="1" showInputMessage="1" showErrorMessage="1" errorTitle="基礎試験番号ERROR" error="9桁の数字を入力してください。" sqref="F22" xr:uid="{00000000-0002-0000-0200-000014000000}">
      <formula1>AND(LEN(F22)=9, SUMPRODUCT(--ISERROR(FIND(MID(F22,ROW(INDIRECT("1:"&amp;LEN(F22))),1),"0123456789"))) = 0)</formula1>
    </dataValidation>
    <dataValidation type="custom" imeMode="disabled" allowBlank="1" showInputMessage="1" showErrorMessage="1" errorTitle="レベル3資格認証番号ERROR" error="8桁の数字を入力してください。" sqref="F25" xr:uid="{00000000-0002-0000-0200-000015000000}">
      <formula1>AND(LEN(F25)=8, SUMPRODUCT(--ISERROR(FIND(MID(F25,ROW(INDIRECT("1:"&amp;LEN(F25))),1),"0123456789"))) = 0)</formula1>
    </dataValidation>
    <dataValidation allowBlank="1" showInputMessage="1" showErrorMessage="1" prompt="受験申請者が個人事業主の場合は_x000a_ &quot;個人&quot; と入力してください。" sqref="E68:F69" xr:uid="{00000000-0002-0000-0200-000016000000}"/>
    <dataValidation type="textLength" operator="lessThanOrEqual" allowBlank="1" showInputMessage="1" showErrorMessage="1" errorTitle="勤務先名称ERROR" error="20文字以内で入力してください。" prompt="(一社)(公財)などの略名が2文字の法人格を除き、法人格名は1文字「㈱や㈲」にして記入してください。" sqref="E39:F39" xr:uid="{00000000-0002-0000-0200-000017000000}">
      <formula1>20</formula1>
    </dataValidation>
    <dataValidation imeMode="disabled" allowBlank="1" showInputMessage="1" showErrorMessage="1" sqref="E52:F52" xr:uid="{00000000-0002-0000-0200-000018000000}"/>
    <dataValidation type="custom" imeMode="disabled" allowBlank="1" showInputMessage="1" showErrorMessage="1" errorTitle="勤務先FAX番号ERROR" error="ハイフンを含めた適切な値を入力してください。" prompt="ハイフンを含めて入力してください。" sqref="E73:F73" xr:uid="{00000000-0002-0000-0200-000019000000}">
      <formula1>AND(LEN(E73)&lt;=13, SUMPRODUCT(--ISERROR(FIND(MID(E73,ROW(INDIRECT("1:"&amp;LEN(E73))),1),"0123456789-"))) = 0)</formula1>
    </dataValidation>
    <dataValidation type="custom" imeMode="halfAlpha" allowBlank="1" showInputMessage="1" showErrorMessage="1" errorTitle="FAX番号ERROR" error="ハイフンを含めた適切な値を入力してください。" prompt="ハイフンを含めて入力してください。" sqref="E60:F60" xr:uid="{00000000-0002-0000-0200-00001A000000}">
      <formula1>AND(LEN(E60)&lt;=13, SUMPRODUCT(--ISERROR(FIND(MID(E60,ROW(INDIRECT("1:"&amp;LEN(E60))),1),"0123456789-"))) = 0)</formula1>
    </dataValidation>
    <dataValidation type="custom" imeMode="disabled" allowBlank="1" showInputMessage="1" showErrorMessage="1" errorTitle="生年月日ERROR" error="(yyyy/mm/dd)形式で入力してください。" sqref="E38:F38" xr:uid="{00000000-0002-0000-0200-00001B000000}">
      <formula1>AND(LEN(E38)&lt;=10, SUMPRODUCT(--ISERROR(FIND(MID(E38,ROW(INDIRECT("1:"&amp;LEN(E38))),1),"0123456789/"))) = 0)</formula1>
    </dataValidation>
    <dataValidation type="textLength" operator="lessThanOrEqual" allowBlank="1" showInputMessage="1" showErrorMessage="1" errorTitle="所属部課名ERROR" error="30文字以内で入力してください。" sqref="E50:F50" xr:uid="{00000000-0002-0000-0200-00001C000000}">
      <formula1>30</formula1>
    </dataValidation>
    <dataValidation type="custom" operator="lessThanOrEqual" allowBlank="1" showInputMessage="1" showErrorMessage="1" errorTitle="受験者名または担当者名ERROR" error="10文字以内で入力してください。" sqref="E51:F51" xr:uid="{00000000-0002-0000-0200-00001D000000}">
      <formula1>AND(LEN(E51)&lt;=10, SUMPRODUCT(--ISNUMBER(FIND(MID(E51,ROW(INDIRECT("1:"&amp;LEN(E51))),1),"0123456789ｱｲｳｴｵｶｷｸｹｺｻｼｽｾｿﾀﾁﾂﾃﾄﾅﾆﾇﾈﾉﾊﾋﾌﾍﾎﾏﾐﾑﾒﾓﾔﾕﾖﾗﾘﾙﾚﾛﾜｦﾝｧｨｩｪｫｬｭｮｯｰﾞﾟ")))=0)</formula1>
    </dataValidation>
    <dataValidation allowBlank="1" showInputMessage="1" showErrorMessage="1" prompt="25項で「2:勤務先本人」を選択された方は必須項目となります。" sqref="E49:F49" xr:uid="{00000000-0002-0000-0200-00001E000000}"/>
    <dataValidation type="list" allowBlank="1" showInputMessage="1" showErrorMessage="1" errorTitle="err1" sqref="E9:F9" xr:uid="{00000000-0002-0000-0200-00001F000000}">
      <formula1>INDIRECT($H$9)</formula1>
    </dataValidation>
    <dataValidation allowBlank="1" showInputMessage="1" showErrorMessage="1" prompt="受験者本人が雇用責任者または個人事業主の場合は、受験者本人の氏名を入力してください。" sqref="E65:F65" xr:uid="{00000000-0002-0000-0200-000020000000}"/>
    <dataValidation allowBlank="1" showInputMessage="1" showErrorMessage="1" prompt="受験申請者が個人または責任者ご本人の場合は_x000a_ご本人様のご住所を入力してください。" sqref="E71:F71" xr:uid="{00000000-0002-0000-0200-000021000000}"/>
    <dataValidation type="custom" imeMode="disabled" allowBlank="1" showInputMessage="1" showErrorMessage="1" errorTitle="勤務先郵便番号ERROR" error="ハイフンなしで7桁の数字を入力してください。" prompt="受験申請者が個人または責任者ご本人の場合は_x000a_ご本人様の郵便番号を入力してください。" sqref="E70:F70" xr:uid="{00000000-0002-0000-0200-000022000000}">
      <formula1>AND(LEN(E70)=7, SUMPRODUCT(--ISERROR(FIND(MID(E53,ROW(INDIRECT("1:"&amp;LEN(E70))),1),"0123456789"))) = 0)</formula1>
    </dataValidation>
    <dataValidation type="list" allowBlank="1" showInputMessage="1" showErrorMessage="1" sqref="E15:F15" xr:uid="{00000000-0002-0000-0200-000023000000}">
      <formula1>IF(OR(AND($E$7="レベル１",LEFTB($E$9,3)="UT1"),AND($E$7="レベル２",LEFTB($E$9,3)="UT2"),AND($E$7="レベル１",LEFTB($E$9,3)="TT1"),AND($E$7="レベル２",LEFTB($E$9,3)="TT2")),INDIRECT($E$9))</formula1>
    </dataValidation>
    <dataValidation type="list" allowBlank="1" showInputMessage="1" showErrorMessage="1" prompt="レベル3一次試験申請者の方：_x000a_一次試験で解答する３つのＮＤＴ方法の略称を選択してください。_x000a_ＮＤＴ方法①～④の中には、ＲＴ又はＵＴから少なくとも一つが含まれていなければなりません。" sqref="E10:F10" xr:uid="{00000000-0002-0000-0200-000024000000}">
      <formula1>IF(AND($E$7="レベル３",$E$8="一次新規",$G$9&lt;&gt;"ERROR"),INDIRECT($E$9))</formula1>
    </dataValidation>
    <dataValidation type="list" allowBlank="1" showInputMessage="1" showErrorMessage="1" sqref="E14:F14" xr:uid="{00000000-0002-0000-0200-000025000000}">
      <formula1>INDIRECT($L$9)</formula1>
    </dataValidation>
    <dataValidation type="custom" imeMode="fullKatakana" allowBlank="1" showInputMessage="1" showErrorMessage="1" errorTitle="受験者（名フリガナ）ERROR" error="全角カナ20文字以内で入力してください。" sqref="F34" xr:uid="{00000000-0002-0000-0200-000026000000}">
      <formula1>AND(LEN(F34)&lt;=20, SUMPRODUCT(--ISERROR(FIND(MID(F34,ROW(INDIRECT("1:"&amp;LEN(F34))),1),"アイウエオカキクケコサシスセソタチツテトナニヌネノハヒフヘホマミムメモヤユヨラリルレロワヲンァィゥェォャュョッーガギグゲゴザジズゼゾダヂヅデドバビブベボパピプペポ"))) = 0)</formula1>
    </dataValidation>
    <dataValidation imeMode="fullKatakana" allowBlank="1" showInputMessage="1" showErrorMessage="1" errorTitle="ERROR" error="全角カナ20文字以内で入力してください。" sqref="E40 E33:E34" xr:uid="{00000000-0002-0000-0200-000027000000}"/>
    <dataValidation type="custom" imeMode="disabled" operator="equal" allowBlank="1" showInputMessage="1" showErrorMessage="1" errorTitle="ERROR" error="8桁の数字を入力してください。" sqref="F29" xr:uid="{00000000-0002-0000-0200-000028000000}">
      <formula1>AND(LEN(F29)=8, SUMPRODUCT(--ISERROR(FIND(MID(F29,ROW(INDIRECT("1:"&amp;LEN(F29))),1),"0123456789"))) = 0)</formula1>
    </dataValidation>
    <dataValidation type="custom" imeMode="disabled" operator="equal" allowBlank="1" showInputMessage="1" showErrorMessage="1" errorTitle="個人コードERROR" error="8桁の数字を入力してください。" sqref="F20" xr:uid="{4C7A53EC-B7DD-4FC1-8FFD-F2A336920CF8}">
      <formula1>AND(LEN(F20)=8, SUMPRODUCT(--ISERROR(FIND(MID(F20,ROW(INDIRECT("1:"&amp;LEN(F20))),1),"0123456789"))) = 0)</formula1>
    </dataValidation>
    <dataValidation type="custom" imeMode="hiragana" allowBlank="1" showInputMessage="1" showErrorMessage="1" errorTitle="受験者(姓)ERROR" error="全角5文字以内で入力してください。英数字は使用できません。" sqref="E31:F31" xr:uid="{544B0160-3E4D-4B1D-BB5A-A79ABBBB5E93}">
      <formula1>AND(LEN(E31)&lt;=5, SUMPRODUCT(--ISNUMBER(FIND(MID(E31,ROW(INDIRECT("1:"&amp;LEN(E31))),1),"0123456789ｱｲｳｴｵｶｷｸｹｺｻｼｽｾｿﾀﾁﾂﾃﾄﾅﾆﾇﾈﾉﾊﾋﾌﾍﾎﾏﾐﾑﾒﾓﾔﾕﾖﾗﾘﾙﾚﾛﾜｦﾝｧｨｩｪｫｬｭｮｯｰﾞﾟ")))=0)</formula1>
    </dataValidation>
    <dataValidation type="custom" imeMode="fullKatakana" allowBlank="1" showInputMessage="1" showErrorMessage="1" errorTitle="受験者（姓フリガナ）ERROR" error="全角カナ20文字以内で入力してください。" sqref="F33" xr:uid="{0F491045-286A-4D01-A265-38797651BD48}">
      <formula1>AND(LEN(F33)&lt;=20, SUMPRODUCT(--ISERROR(FIND(MID(F33,ROW(INDIRECT("1:"&amp;LEN(F33))),1),"アイウエオカキクケコサシスセソタチツテトナニヌネノハヒフヘホマミムメモヤユヨラリルレロワヲンァィゥェォャュョッーガギグゲゴザジズゼゾダヂヅデドバビブベボパピプペポ"))) = 0)</formula1>
    </dataValidation>
    <dataValidation type="custom" imeMode="disabled" allowBlank="1" showInputMessage="1" showErrorMessage="1" errorTitle="勤務先電話番号ERROR" error="ハイフンを含めた適切な値を入力してください。" prompt="ハイフンを含めて入力してください。" sqref="E41:F41" xr:uid="{897405CC-E04D-45D2-B2D9-9F63C5563984}">
      <formula1>AND(LEN(E41)&lt;=13, SUMPRODUCT(--ISERROR(FIND(MID(E41,ROW(INDIRECT("1:"&amp;LEN(E41))),1),"0123456789-"))) = 0)</formula1>
    </dataValidation>
    <dataValidation type="custom" imeMode="halfAlpha" allowBlank="1" showInputMessage="1" showErrorMessage="1" errorTitle="電話番号ERROR" error="ハイフンを含めた適切な値を入力してください。" prompt="ハイフンを含めて入力してください。" sqref="E59:F59" xr:uid="{BD69CE0A-3379-4D31-8ACF-69233BD579A4}">
      <formula1>AND(LEN(E59)&lt;=13, SUMPRODUCT(--ISERROR(FIND(MID(E59,ROW(INDIRECT("1:"&amp;LEN(E59))),1),"0123456789-"))) = 0)</formula1>
    </dataValidation>
    <dataValidation type="custom" imeMode="disabled" allowBlank="1" showInputMessage="1" showErrorMessage="1" errorTitle="勤務先電話番号" error="ハイフンを含めた適切な値を入力してください。" prompt="ハイフンを含めて入力してください。" sqref="E72:F72" xr:uid="{A7A5084C-2548-4C3B-BAB2-128EAAC57BDC}">
      <formula1>AND(LEN(E72)&lt;=13, SUMPRODUCT(--ISERROR(FIND(MID(E72,ROW(INDIRECT("1:"&amp;LEN(E72))),1),"0123456789-"))) = 0)</formula1>
    </dataValidation>
  </dataValidations>
  <pageMargins left="0.7" right="0.7" top="0.75" bottom="0.75" header="0.3" footer="0.3"/>
  <pageSetup paperSize="9" scale="18" orientation="portrait" r:id="rId1"/>
  <rowBreaks count="2" manualBreakCount="2">
    <brk id="27" max="16383" man="1"/>
    <brk id="62" max="16383" man="1"/>
  </rowBreaks>
  <ignoredErrors>
    <ignoredError sqref="B25 B36 B53 B66 B60 B31 B32 B33 B34 B35 B22 B24 B49 B50 B51 B52 B54 B55 B56 B57 B58 B59 B65 B69:B70 B67 B68" twoDigitTextYear="1"/>
  </ignoredErrors>
  <drawing r:id="rId2"/>
  <extLst>
    <ext xmlns:x14="http://schemas.microsoft.com/office/spreadsheetml/2009/9/main" uri="{CCE6A557-97BC-4b89-ADB6-D9C93CAAB3DF}">
      <x14:dataValidations xmlns:xm="http://schemas.microsoft.com/office/excel/2006/main" xWindow="682" yWindow="580" count="5">
        <x14:dataValidation type="custom" imeMode="disabled" operator="greaterThanOrEqual" allowBlank="1" showInputMessage="1" showErrorMessage="1" errorTitle="訓練終了年月日ERROR" error="訓練開始年月日以降の適切な訓練終了年月日であることを確認してください。_x000a_証明日を訓練終了年月日より前の日付にしている場合、証明日を正しい日付に修正した後に入力してください。" prompt="必ず「訓練実施記録集計表」に記載の訓練期間終了年月日(yyyy/mm/dd)を入力してください。" xr:uid="{00000000-0002-0000-0200-00000E000000}">
          <x14:formula1>
            <xm:f>AND(    E17&gt;=E16,    LEN(E17)&lt;=10,    E17&lt;=parameter!$D$3,    SUMPRODUCT(--ISERROR(FIND(MID(E17,ROW(INDIRECT("1:"&amp;LEN(E17))),1),"0123456789/")))=0,    E67&gt;=E17 )</xm:f>
          </x14:formula1>
          <xm:sqref>E17:F17</xm:sqref>
        </x14:dataValidation>
        <x14:dataValidation type="date" imeMode="disabled" allowBlank="1" showInputMessage="1" showErrorMessage="1" errorTitle="申請書提出日ERROR" error="申請書入力日（本日）以降の年月日を入力してください。申請受付終了日を過ぎた日付は入力できません。" prompt="申請書入力日以降の年月日（yyyy/mm/dd）を入力してください。" xr:uid="{00000000-0002-0000-0200-000012000000}">
          <x14:formula1>
            <xm:f>TODAY()</xm:f>
          </x14:formula1>
          <x14:formula2>
            <xm:f>parameter!$D$3</xm:f>
          </x14:formula2>
          <xm:sqref>E3:F3</xm:sqref>
        </x14:dataValidation>
        <x14:dataValidation type="custom" imeMode="disabled" operator="greaterThanOrEqual" allowBlank="1" showInputMessage="1" showErrorMessage="1" errorTitle="証明日ERROR" error="入力日以降かつ訓練終了日以降の適切な日付を入力してください。_x000a_申請受付期限を過ぎた日付は入力できません。" prompt="雇用責任者の押印を実際に行う年月日を入力してください。_x000a_訓練終了日より前の日付はエラーになります。" xr:uid="{00000000-0002-0000-0200-000013000000}">
          <x14:formula1>
            <xm:f>AND(   LEN(E67)&lt;=10,   SUMPRODUCT(--ISNUMBER(FIND(MID(E67,ROW(INDIRECT("1:"&amp;LEN(E67))),1),"0123456789/")))=LEN(E67),   E67&gt;=E17,   E67&gt;=TODAY(),   E67&lt;=parameter!$D$3 )</xm:f>
          </x14:formula1>
          <xm:sqref>E67:F67</xm:sqref>
        </x14:dataValidation>
        <x14:dataValidation type="list" operator="greaterThanOrEqual" allowBlank="1" showInputMessage="1" showErrorMessage="1" xr:uid="{00000000-0002-0000-0200-000029000000}">
          <x14:formula1>
            <xm:f>Sheet1!$A$761:$A$766</xm:f>
          </x14:formula1>
          <xm:sqref>E23:F23</xm:sqref>
        </x14:dataValidation>
        <x14:dataValidation type="custom" imeMode="disabled" operator="greaterThanOrEqual" allowBlank="1" showInputMessage="1" showErrorMessage="1" errorTitle="訓練開始年月日ERROR" error="適切な日付を入力してください。_x000a_訓練の有効期間は訓練開始より5年間です。" prompt="必ず「訓練実施記録集計表」に記載の訓練期間開始年月日(yyyy/mm/dd)を入力してください。訓練の有効期間は訓練開始より5年間です。" xr:uid="{00000000-0002-0000-0200-00002A000000}">
          <x14:formula1>
            <xm:f>AND(   LEN(E16)&lt;=10,   ISNUMBER(E16),   E16&gt;=EDATE(parameter!B3,-60),   E16&lt;=TODAY(),   SUMPRODUCT(--ISERROR(FIND(MID(E16,ROW(INDIRECT("1:"&amp;LEN(E16))),1),"0123456789/")))=0 )</xm:f>
          </x14:formula1>
          <xm:sqref>E16:F16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7" tint="0.59999389629810485"/>
    <pageSetUpPr fitToPage="1"/>
  </sheetPr>
  <dimension ref="A1:BV99"/>
  <sheetViews>
    <sheetView view="pageBreakPreview" topLeftCell="A7" zoomScale="85" zoomScaleNormal="61" zoomScaleSheetLayoutView="85" workbookViewId="0">
      <selection activeCell="H16" sqref="H16"/>
    </sheetView>
  </sheetViews>
  <sheetFormatPr defaultColWidth="1.25" defaultRowHeight="8.15" customHeight="1"/>
  <cols>
    <col min="1" max="14" width="1.25" style="1"/>
    <col min="15" max="15" width="1.25" style="1" customWidth="1"/>
    <col min="16" max="17" width="1.25" style="1"/>
    <col min="18" max="21" width="1.25" style="1" customWidth="1"/>
    <col min="22" max="22" width="1.25" style="1"/>
    <col min="23" max="24" width="1.25" style="1" customWidth="1"/>
    <col min="25" max="28" width="1.25" style="1"/>
    <col min="29" max="29" width="1.25" style="1" customWidth="1"/>
    <col min="30" max="32" width="1.25" style="1"/>
    <col min="33" max="33" width="1.25" style="1" customWidth="1"/>
    <col min="34" max="57" width="1.25" style="1"/>
    <col min="58" max="58" width="1.33203125" style="1" customWidth="1"/>
    <col min="59" max="16384" width="1.25" style="1"/>
  </cols>
  <sheetData>
    <row r="1" spans="1:74" ht="8.15" customHeight="1">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BA1" s="420"/>
      <c r="BB1" s="421"/>
      <c r="BC1" s="421"/>
      <c r="BD1" s="421"/>
      <c r="BE1" s="421"/>
      <c r="BF1" s="421"/>
      <c r="BG1" s="421"/>
      <c r="BH1" s="421"/>
      <c r="BI1" s="421"/>
      <c r="BJ1" s="421"/>
      <c r="BK1" s="421"/>
      <c r="BL1" s="421"/>
      <c r="BM1" s="421"/>
      <c r="BN1" s="421"/>
      <c r="BO1" s="421"/>
      <c r="BP1" s="421"/>
      <c r="BQ1" s="421"/>
      <c r="BR1" s="422"/>
    </row>
    <row r="2" spans="1:74" ht="8.15" customHeight="1">
      <c r="D2" s="458">
        <f>parameter!B2</f>
        <v>2026</v>
      </c>
      <c r="E2" s="458"/>
      <c r="F2" s="458"/>
      <c r="G2" s="458"/>
      <c r="H2" s="459" t="str">
        <f>"年"&amp;parameter!C2&amp;"期"</f>
        <v>年春期</v>
      </c>
      <c r="I2" s="459"/>
      <c r="J2" s="459"/>
      <c r="K2" s="459"/>
      <c r="L2" s="459"/>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BA2" s="423"/>
      <c r="BB2" s="375"/>
      <c r="BC2" s="375"/>
      <c r="BD2" s="375"/>
      <c r="BE2" s="375"/>
      <c r="BF2" s="375"/>
      <c r="BG2" s="375"/>
      <c r="BH2" s="375"/>
      <c r="BI2" s="375"/>
      <c r="BJ2" s="375"/>
      <c r="BK2" s="375"/>
      <c r="BL2" s="375"/>
      <c r="BM2" s="375"/>
      <c r="BN2" s="375"/>
      <c r="BO2" s="375"/>
      <c r="BP2" s="375"/>
      <c r="BQ2" s="375"/>
      <c r="BR2" s="424"/>
    </row>
    <row r="3" spans="1:74" ht="8.15" customHeight="1">
      <c r="D3" s="458"/>
      <c r="E3" s="458"/>
      <c r="F3" s="458"/>
      <c r="G3" s="458"/>
      <c r="H3" s="459"/>
      <c r="I3" s="459"/>
      <c r="J3" s="459"/>
      <c r="K3" s="459"/>
      <c r="L3" s="459"/>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c r="AV3" s="460"/>
      <c r="AW3" s="460"/>
      <c r="AX3" s="460"/>
      <c r="BA3" s="425"/>
      <c r="BB3" s="426"/>
      <c r="BC3" s="426"/>
      <c r="BD3" s="426"/>
      <c r="BE3" s="426"/>
      <c r="BF3" s="426"/>
      <c r="BG3" s="426"/>
      <c r="BH3" s="426"/>
      <c r="BI3" s="426"/>
      <c r="BJ3" s="426"/>
      <c r="BK3" s="426"/>
      <c r="BL3" s="426"/>
      <c r="BM3" s="426"/>
      <c r="BN3" s="426"/>
      <c r="BO3" s="426"/>
      <c r="BP3" s="426"/>
      <c r="BQ3" s="426"/>
      <c r="BR3" s="427"/>
    </row>
    <row r="4" spans="1:74" ht="8.15" customHeight="1">
      <c r="A4" s="65"/>
      <c r="B4" s="65"/>
      <c r="C4" s="65"/>
      <c r="D4" s="65"/>
      <c r="E4" s="65"/>
      <c r="F4" s="65"/>
      <c r="G4" s="445" t="s">
        <v>523</v>
      </c>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65"/>
      <c r="AT4" s="453" t="s">
        <v>529</v>
      </c>
      <c r="AU4" s="454"/>
      <c r="AV4" s="454"/>
      <c r="AW4" s="454"/>
      <c r="AX4" s="454"/>
      <c r="AY4" s="454"/>
      <c r="AZ4" s="454"/>
      <c r="BA4" s="454"/>
      <c r="BB4" s="455"/>
      <c r="BC4" s="450" t="s">
        <v>530</v>
      </c>
      <c r="BD4" s="451"/>
      <c r="BE4" s="451"/>
      <c r="BF4" s="451"/>
      <c r="BG4" s="451"/>
      <c r="BH4" s="451"/>
      <c r="BI4" s="451"/>
      <c r="BJ4" s="451"/>
      <c r="BK4" s="452"/>
      <c r="BL4" s="65"/>
      <c r="BM4" s="456" t="s">
        <v>531</v>
      </c>
      <c r="BN4" s="456"/>
      <c r="BO4" s="456"/>
      <c r="BP4" s="456"/>
      <c r="BQ4" s="456"/>
      <c r="BR4" s="456"/>
      <c r="BS4" s="456"/>
      <c r="BT4" s="456"/>
      <c r="BU4" s="457"/>
      <c r="BV4" s="65"/>
    </row>
    <row r="5" spans="1:74" ht="8.15" customHeight="1">
      <c r="A5" s="65"/>
      <c r="B5" s="65"/>
      <c r="C5" s="65"/>
      <c r="D5" s="65"/>
      <c r="E5" s="65"/>
      <c r="F5" s="6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65"/>
      <c r="AT5" s="454"/>
      <c r="AU5" s="454"/>
      <c r="AV5" s="454"/>
      <c r="AW5" s="454"/>
      <c r="AX5" s="454"/>
      <c r="AY5" s="454"/>
      <c r="AZ5" s="454"/>
      <c r="BA5" s="454"/>
      <c r="BB5" s="455"/>
      <c r="BC5" s="451"/>
      <c r="BD5" s="451"/>
      <c r="BE5" s="451"/>
      <c r="BF5" s="451"/>
      <c r="BG5" s="451"/>
      <c r="BH5" s="451"/>
      <c r="BI5" s="451"/>
      <c r="BJ5" s="451"/>
      <c r="BK5" s="452"/>
      <c r="BL5" s="65"/>
      <c r="BM5" s="456"/>
      <c r="BN5" s="456"/>
      <c r="BO5" s="456"/>
      <c r="BP5" s="456"/>
      <c r="BQ5" s="456"/>
      <c r="BR5" s="456"/>
      <c r="BS5" s="456"/>
      <c r="BT5" s="456"/>
      <c r="BU5" s="457"/>
      <c r="BV5" s="65"/>
    </row>
    <row r="6" spans="1:74" ht="8.15" customHeight="1">
      <c r="A6" s="65"/>
      <c r="B6" s="65"/>
      <c r="C6" s="65"/>
      <c r="D6" s="65"/>
      <c r="E6" s="65"/>
      <c r="F6" s="6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65"/>
      <c r="AT6" s="65"/>
      <c r="AU6" s="65"/>
      <c r="AV6" s="446" t="s">
        <v>526</v>
      </c>
      <c r="AW6" s="446"/>
      <c r="AX6" s="446"/>
      <c r="AY6" s="446"/>
      <c r="AZ6" s="65"/>
      <c r="BA6" s="65"/>
      <c r="BB6" s="65"/>
      <c r="BC6" s="65"/>
      <c r="BD6" s="65"/>
      <c r="BE6" s="446" t="s">
        <v>527</v>
      </c>
      <c r="BF6" s="446"/>
      <c r="BG6" s="446"/>
      <c r="BH6" s="446"/>
      <c r="BI6" s="65"/>
      <c r="BJ6" s="65"/>
      <c r="BK6" s="65"/>
      <c r="BL6" s="65"/>
      <c r="BM6" s="65"/>
      <c r="BN6" s="446" t="s">
        <v>528</v>
      </c>
      <c r="BO6" s="446"/>
      <c r="BP6" s="446"/>
      <c r="BQ6" s="446"/>
      <c r="BR6" s="65"/>
      <c r="BS6" s="65"/>
      <c r="BT6" s="65"/>
      <c r="BU6" s="65"/>
      <c r="BV6" s="65"/>
    </row>
    <row r="7" spans="1:74" ht="8.15" customHeight="1">
      <c r="A7" s="65"/>
      <c r="B7" s="65"/>
      <c r="C7" s="65"/>
      <c r="D7" s="65"/>
      <c r="E7" s="445" t="s">
        <v>524</v>
      </c>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65"/>
      <c r="AT7" s="65"/>
      <c r="AU7" s="65"/>
      <c r="AV7" s="446"/>
      <c r="AW7" s="446"/>
      <c r="AX7" s="446"/>
      <c r="AY7" s="446"/>
      <c r="AZ7" s="65"/>
      <c r="BA7" s="65"/>
      <c r="BB7" s="65"/>
      <c r="BC7" s="65"/>
      <c r="BD7" s="65"/>
      <c r="BE7" s="446"/>
      <c r="BF7" s="446"/>
      <c r="BG7" s="446"/>
      <c r="BH7" s="446"/>
      <c r="BI7" s="65"/>
      <c r="BJ7" s="65"/>
      <c r="BK7" s="65"/>
      <c r="BL7" s="65"/>
      <c r="BM7" s="65"/>
      <c r="BN7" s="446"/>
      <c r="BO7" s="446"/>
      <c r="BP7" s="446"/>
      <c r="BQ7" s="446"/>
      <c r="BR7" s="65"/>
      <c r="BS7" s="65"/>
      <c r="BT7" s="65"/>
      <c r="BU7" s="65"/>
      <c r="BV7" s="65"/>
    </row>
    <row r="8" spans="1:74" ht="8.15" customHeight="1">
      <c r="A8" s="65"/>
      <c r="B8" s="65"/>
      <c r="C8" s="65"/>
      <c r="D8" s="65"/>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7"/>
      <c r="AS8" s="65"/>
      <c r="AT8" s="65"/>
      <c r="AU8" s="65"/>
      <c r="AV8" s="446"/>
      <c r="AW8" s="446"/>
      <c r="AX8" s="446"/>
      <c r="AY8" s="446"/>
      <c r="AZ8" s="65"/>
      <c r="BA8" s="65"/>
      <c r="BB8" s="65"/>
      <c r="BC8" s="65"/>
      <c r="BD8" s="65"/>
      <c r="BE8" s="446"/>
      <c r="BF8" s="446"/>
      <c r="BG8" s="446"/>
      <c r="BH8" s="446"/>
      <c r="BI8" s="65"/>
      <c r="BJ8" s="65"/>
      <c r="BK8" s="65"/>
      <c r="BL8" s="65"/>
      <c r="BM8" s="65"/>
      <c r="BN8" s="446"/>
      <c r="BO8" s="446"/>
      <c r="BP8" s="446"/>
      <c r="BQ8" s="446"/>
      <c r="BR8" s="65"/>
      <c r="BS8" s="65"/>
      <c r="BT8" s="65"/>
      <c r="BU8" s="65"/>
      <c r="BV8" s="65"/>
    </row>
    <row r="9" spans="1:74" ht="8.15" customHeight="1">
      <c r="A9" s="65"/>
      <c r="B9" s="65"/>
      <c r="C9" s="65"/>
      <c r="D9" s="65"/>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65"/>
      <c r="AT9" s="65"/>
      <c r="AU9" s="65"/>
      <c r="AV9" s="446"/>
      <c r="AW9" s="446"/>
      <c r="AX9" s="446"/>
      <c r="AY9" s="446"/>
      <c r="AZ9" s="65"/>
      <c r="BA9" s="65"/>
      <c r="BB9" s="65"/>
      <c r="BC9" s="65"/>
      <c r="BD9" s="65"/>
      <c r="BE9" s="446"/>
      <c r="BF9" s="446"/>
      <c r="BG9" s="446"/>
      <c r="BH9" s="446"/>
      <c r="BI9" s="65"/>
      <c r="BJ9" s="65"/>
      <c r="BK9" s="65"/>
      <c r="BL9" s="65"/>
      <c r="BM9" s="65"/>
      <c r="BN9" s="446"/>
      <c r="BO9" s="446"/>
      <c r="BP9" s="446"/>
      <c r="BQ9" s="446"/>
      <c r="BR9" s="65"/>
      <c r="BS9" s="65"/>
      <c r="BT9" s="65"/>
      <c r="BU9" s="65"/>
      <c r="BV9" s="65"/>
    </row>
    <row r="10" spans="1:74" ht="8.15" customHeight="1">
      <c r="A10" s="65"/>
      <c r="B10" s="65"/>
      <c r="C10" s="65"/>
      <c r="D10" s="65"/>
      <c r="E10" s="66"/>
      <c r="F10" s="66"/>
      <c r="G10" s="66"/>
      <c r="H10" s="448" t="s">
        <v>525</v>
      </c>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49"/>
      <c r="AY10" s="449"/>
      <c r="AZ10" s="449"/>
      <c r="BA10" s="449"/>
      <c r="BB10" s="449"/>
      <c r="BC10" s="449"/>
      <c r="BD10" s="449"/>
      <c r="BE10" s="449"/>
      <c r="BF10" s="65"/>
      <c r="BG10" s="65"/>
      <c r="BH10" s="65"/>
      <c r="BI10" s="65"/>
      <c r="BJ10" s="65"/>
      <c r="BK10" s="65"/>
      <c r="BL10" s="65"/>
      <c r="BM10" s="65"/>
      <c r="BN10" s="65"/>
      <c r="BO10" s="65"/>
      <c r="BP10" s="65"/>
      <c r="BQ10" s="65"/>
      <c r="BR10" s="65"/>
      <c r="BS10" s="65"/>
      <c r="BT10" s="65"/>
      <c r="BU10" s="65"/>
      <c r="BV10" s="65"/>
    </row>
    <row r="11" spans="1:74" ht="8.15" customHeight="1" thickBot="1">
      <c r="A11" s="65"/>
      <c r="B11" s="65"/>
      <c r="C11" s="65"/>
      <c r="D11" s="65"/>
      <c r="E11" s="65"/>
      <c r="F11" s="65"/>
      <c r="G11" s="65"/>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449"/>
      <c r="BD11" s="449"/>
      <c r="BE11" s="449"/>
      <c r="BF11" s="65"/>
      <c r="BG11" s="65"/>
      <c r="BH11" s="65"/>
      <c r="BI11" s="65"/>
      <c r="BJ11" s="65"/>
      <c r="BK11" s="65"/>
      <c r="BL11" s="65"/>
      <c r="BM11" s="65"/>
      <c r="BN11" s="65"/>
      <c r="BO11" s="65"/>
      <c r="BP11" s="65"/>
      <c r="BQ11" s="65"/>
      <c r="BR11" s="65"/>
      <c r="BS11" s="65"/>
      <c r="BT11" s="65"/>
      <c r="BU11" s="65"/>
      <c r="BV11" s="65"/>
    </row>
    <row r="12" spans="1:74" ht="8.15" customHeight="1" thickBo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428" t="s">
        <v>532</v>
      </c>
      <c r="BA12" s="429"/>
      <c r="BB12" s="429"/>
      <c r="BC12" s="429"/>
      <c r="BD12" s="429"/>
      <c r="BE12" s="429"/>
      <c r="BF12" s="429"/>
      <c r="BG12" s="430"/>
      <c r="BH12" s="65"/>
      <c r="BI12" s="65"/>
      <c r="BJ12" s="419" t="s">
        <v>681</v>
      </c>
      <c r="BK12" s="419"/>
      <c r="BL12" s="419"/>
      <c r="BM12" s="419"/>
      <c r="BN12" s="419"/>
      <c r="BO12" s="419"/>
      <c r="BP12" s="419"/>
      <c r="BQ12" s="419"/>
      <c r="BR12" s="419"/>
      <c r="BS12" s="419"/>
      <c r="BT12" s="419"/>
      <c r="BU12" s="419"/>
      <c r="BV12" s="419"/>
    </row>
    <row r="13" spans="1:74" ht="8.15" customHeight="1" thickBot="1">
      <c r="A13" s="65"/>
      <c r="B13" s="65"/>
      <c r="C13" s="65"/>
      <c r="D13" s="65"/>
      <c r="E13" s="317" t="s">
        <v>462</v>
      </c>
      <c r="F13" s="317"/>
      <c r="G13" s="317"/>
      <c r="H13" s="317"/>
      <c r="I13" s="317"/>
      <c r="J13" s="317"/>
      <c r="K13" s="317"/>
      <c r="L13" s="317"/>
      <c r="M13" s="317"/>
      <c r="N13" s="317"/>
      <c r="O13" s="317"/>
      <c r="P13" s="317"/>
      <c r="Q13" s="317"/>
      <c r="R13" s="395" t="str">
        <f>IF(Work作業エリア!B2="","",YEAR(Work作業エリア!B2))</f>
        <v/>
      </c>
      <c r="S13" s="395"/>
      <c r="T13" s="395"/>
      <c r="U13" s="395"/>
      <c r="V13" s="395"/>
      <c r="W13" s="395"/>
      <c r="X13" s="317" t="s">
        <v>461</v>
      </c>
      <c r="Y13" s="375"/>
      <c r="Z13" s="395" t="str">
        <f>IF(Work作業エリア!B2="","",MONTH(Work作業エリア!B2))</f>
        <v/>
      </c>
      <c r="AA13" s="395"/>
      <c r="AB13" s="395"/>
      <c r="AC13" s="397" t="s">
        <v>463</v>
      </c>
      <c r="AD13" s="375"/>
      <c r="AE13" s="395" t="str">
        <f>IF(Work作業エリア!B2="","",DAY(Work作業エリア!B2))</f>
        <v/>
      </c>
      <c r="AF13" s="395"/>
      <c r="AG13" s="395"/>
      <c r="AH13" s="317" t="s">
        <v>464</v>
      </c>
      <c r="AI13" s="375"/>
      <c r="AJ13" s="65"/>
      <c r="AK13" s="65"/>
      <c r="AL13" s="65"/>
      <c r="AM13" s="65"/>
      <c r="AN13" s="65"/>
      <c r="AO13" s="65"/>
      <c r="AP13" s="309" t="s">
        <v>466</v>
      </c>
      <c r="AQ13" s="258"/>
      <c r="AR13" s="258"/>
      <c r="AS13" s="258"/>
      <c r="AT13" s="258"/>
      <c r="AU13" s="258"/>
      <c r="AV13" s="258"/>
      <c r="AW13" s="257"/>
      <c r="AX13" s="65"/>
      <c r="AY13" s="65"/>
      <c r="AZ13" s="431"/>
      <c r="BA13" s="432"/>
      <c r="BB13" s="432"/>
      <c r="BC13" s="432"/>
      <c r="BD13" s="432"/>
      <c r="BE13" s="432"/>
      <c r="BF13" s="432"/>
      <c r="BG13" s="433"/>
      <c r="BH13" s="65"/>
      <c r="BI13" s="65"/>
      <c r="BJ13" s="419"/>
      <c r="BK13" s="419"/>
      <c r="BL13" s="419"/>
      <c r="BM13" s="419"/>
      <c r="BN13" s="419"/>
      <c r="BO13" s="419"/>
      <c r="BP13" s="419"/>
      <c r="BQ13" s="419"/>
      <c r="BR13" s="419"/>
      <c r="BS13" s="419"/>
      <c r="BT13" s="419"/>
      <c r="BU13" s="419"/>
      <c r="BV13" s="419"/>
    </row>
    <row r="14" spans="1:74" ht="8.15" customHeight="1" thickBot="1">
      <c r="A14" s="65"/>
      <c r="B14" s="65"/>
      <c r="C14" s="65"/>
      <c r="D14" s="65"/>
      <c r="E14" s="317"/>
      <c r="F14" s="317"/>
      <c r="G14" s="317"/>
      <c r="H14" s="317"/>
      <c r="I14" s="317"/>
      <c r="J14" s="317"/>
      <c r="K14" s="317"/>
      <c r="L14" s="317"/>
      <c r="M14" s="317"/>
      <c r="N14" s="317"/>
      <c r="O14" s="317"/>
      <c r="P14" s="317"/>
      <c r="Q14" s="317"/>
      <c r="R14" s="395"/>
      <c r="S14" s="395"/>
      <c r="T14" s="395"/>
      <c r="U14" s="395"/>
      <c r="V14" s="395"/>
      <c r="W14" s="395"/>
      <c r="X14" s="375"/>
      <c r="Y14" s="375"/>
      <c r="Z14" s="395"/>
      <c r="AA14" s="395"/>
      <c r="AB14" s="395"/>
      <c r="AC14" s="375"/>
      <c r="AD14" s="375"/>
      <c r="AE14" s="395"/>
      <c r="AF14" s="395"/>
      <c r="AG14" s="395"/>
      <c r="AH14" s="375"/>
      <c r="AI14" s="375"/>
      <c r="AJ14" s="65"/>
      <c r="AK14" s="65"/>
      <c r="AL14" s="65"/>
      <c r="AM14" s="65"/>
      <c r="AN14" s="65"/>
      <c r="AO14" s="65"/>
      <c r="AP14" s="391"/>
      <c r="AQ14" s="258"/>
      <c r="AR14" s="258"/>
      <c r="AS14" s="258"/>
      <c r="AT14" s="258"/>
      <c r="AU14" s="258"/>
      <c r="AV14" s="258"/>
      <c r="AW14" s="257"/>
      <c r="AX14" s="65"/>
      <c r="AY14" s="65"/>
      <c r="AZ14" s="431"/>
      <c r="BA14" s="432"/>
      <c r="BB14" s="432"/>
      <c r="BC14" s="432"/>
      <c r="BD14" s="432"/>
      <c r="BE14" s="432"/>
      <c r="BF14" s="432"/>
      <c r="BG14" s="433"/>
      <c r="BH14" s="65"/>
      <c r="BI14" s="65"/>
      <c r="BJ14" s="419"/>
      <c r="BK14" s="419"/>
      <c r="BL14" s="419"/>
      <c r="BM14" s="419"/>
      <c r="BN14" s="419"/>
      <c r="BO14" s="419"/>
      <c r="BP14" s="419"/>
      <c r="BQ14" s="419"/>
      <c r="BR14" s="419"/>
      <c r="BS14" s="419"/>
      <c r="BT14" s="419"/>
      <c r="BU14" s="419"/>
      <c r="BV14" s="419"/>
    </row>
    <row r="15" spans="1:74" ht="8.15" customHeight="1" thickBot="1">
      <c r="A15" s="65"/>
      <c r="B15" s="65"/>
      <c r="C15" s="65"/>
      <c r="D15" s="65"/>
      <c r="E15" s="319"/>
      <c r="F15" s="319"/>
      <c r="G15" s="319"/>
      <c r="H15" s="319"/>
      <c r="I15" s="319"/>
      <c r="J15" s="319"/>
      <c r="K15" s="319"/>
      <c r="L15" s="319"/>
      <c r="M15" s="319"/>
      <c r="N15" s="319"/>
      <c r="O15" s="319"/>
      <c r="P15" s="319"/>
      <c r="Q15" s="319"/>
      <c r="R15" s="396"/>
      <c r="S15" s="396"/>
      <c r="T15" s="396"/>
      <c r="U15" s="396"/>
      <c r="V15" s="396"/>
      <c r="W15" s="396"/>
      <c r="X15" s="322"/>
      <c r="Y15" s="322"/>
      <c r="Z15" s="396"/>
      <c r="AA15" s="396"/>
      <c r="AB15" s="396"/>
      <c r="AC15" s="322"/>
      <c r="AD15" s="322"/>
      <c r="AE15" s="396"/>
      <c r="AF15" s="396"/>
      <c r="AG15" s="396"/>
      <c r="AH15" s="322"/>
      <c r="AI15" s="322"/>
      <c r="AJ15" s="65"/>
      <c r="AK15" s="65"/>
      <c r="AL15" s="65"/>
      <c r="AM15" s="65"/>
      <c r="AN15" s="65"/>
      <c r="AO15" s="65"/>
      <c r="AP15" s="391"/>
      <c r="AQ15" s="258"/>
      <c r="AR15" s="258"/>
      <c r="AS15" s="258"/>
      <c r="AT15" s="258"/>
      <c r="AU15" s="258"/>
      <c r="AV15" s="258"/>
      <c r="AW15" s="257"/>
      <c r="AX15" s="65"/>
      <c r="AY15" s="65"/>
      <c r="AZ15" s="434" t="s">
        <v>534</v>
      </c>
      <c r="BA15" s="435"/>
      <c r="BB15" s="435"/>
      <c r="BC15" s="435"/>
      <c r="BD15" s="435"/>
      <c r="BE15" s="435"/>
      <c r="BF15" s="435"/>
      <c r="BG15" s="436"/>
      <c r="BH15" s="65"/>
      <c r="BI15" s="65"/>
      <c r="BJ15" s="419"/>
      <c r="BK15" s="419"/>
      <c r="BL15" s="419"/>
      <c r="BM15" s="419"/>
      <c r="BN15" s="419"/>
      <c r="BO15" s="419"/>
      <c r="BP15" s="419"/>
      <c r="BQ15" s="419"/>
      <c r="BR15" s="419"/>
      <c r="BS15" s="419"/>
      <c r="BT15" s="419"/>
      <c r="BU15" s="419"/>
      <c r="BV15" s="419"/>
    </row>
    <row r="16" spans="1:74" ht="8.15" customHeight="1" thickBo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392"/>
      <c r="AQ16" s="393"/>
      <c r="AR16" s="393"/>
      <c r="AS16" s="393"/>
      <c r="AT16" s="393"/>
      <c r="AU16" s="393"/>
      <c r="AV16" s="393"/>
      <c r="AW16" s="394"/>
      <c r="AX16" s="65"/>
      <c r="AY16" s="65"/>
      <c r="AZ16" s="437"/>
      <c r="BA16" s="435"/>
      <c r="BB16" s="435"/>
      <c r="BC16" s="435"/>
      <c r="BD16" s="435"/>
      <c r="BE16" s="435"/>
      <c r="BF16" s="435"/>
      <c r="BG16" s="436"/>
      <c r="BH16" s="65"/>
      <c r="BI16" s="65"/>
      <c r="BJ16" s="419"/>
      <c r="BK16" s="419"/>
      <c r="BL16" s="419"/>
      <c r="BM16" s="419"/>
      <c r="BN16" s="419"/>
      <c r="BO16" s="419"/>
      <c r="BP16" s="419"/>
      <c r="BQ16" s="419"/>
      <c r="BR16" s="419"/>
      <c r="BS16" s="419"/>
      <c r="BT16" s="419"/>
      <c r="BU16" s="419"/>
      <c r="BV16" s="419"/>
    </row>
    <row r="17" spans="1:74" ht="8.15" customHeight="1" thickBot="1">
      <c r="A17" s="65"/>
      <c r="B17" s="65"/>
      <c r="C17" s="65"/>
      <c r="D17" s="65"/>
      <c r="E17" s="400" t="s">
        <v>465</v>
      </c>
      <c r="F17" s="400"/>
      <c r="G17" s="400"/>
      <c r="H17" s="400"/>
      <c r="I17" s="400"/>
      <c r="J17" s="400"/>
      <c r="K17" s="400"/>
      <c r="L17" s="400"/>
      <c r="M17" s="400"/>
      <c r="N17" s="400"/>
      <c r="O17" s="400"/>
      <c r="P17" s="400"/>
      <c r="Q17" s="400"/>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O17" s="65"/>
      <c r="AP17" s="392"/>
      <c r="AQ17" s="393"/>
      <c r="AR17" s="393"/>
      <c r="AS17" s="393"/>
      <c r="AT17" s="393"/>
      <c r="AU17" s="393"/>
      <c r="AV17" s="393"/>
      <c r="AW17" s="394"/>
      <c r="AX17" s="65"/>
      <c r="AY17" s="65"/>
      <c r="AZ17" s="438" t="s">
        <v>533</v>
      </c>
      <c r="BA17" s="439"/>
      <c r="BB17" s="439"/>
      <c r="BC17" s="439"/>
      <c r="BD17" s="439"/>
      <c r="BE17" s="439"/>
      <c r="BF17" s="439"/>
      <c r="BG17" s="440"/>
      <c r="BH17" s="65"/>
      <c r="BI17" s="65"/>
      <c r="BJ17" s="419"/>
      <c r="BK17" s="419"/>
      <c r="BL17" s="419"/>
      <c r="BM17" s="419"/>
      <c r="BN17" s="419"/>
      <c r="BO17" s="419"/>
      <c r="BP17" s="419"/>
      <c r="BQ17" s="419"/>
      <c r="BR17" s="419"/>
      <c r="BS17" s="419"/>
      <c r="BT17" s="419"/>
      <c r="BU17" s="419"/>
      <c r="BV17" s="419"/>
    </row>
    <row r="18" spans="1:74" ht="8.15" customHeight="1" thickBot="1">
      <c r="A18" s="65"/>
      <c r="B18" s="65"/>
      <c r="C18" s="65"/>
      <c r="D18" s="65"/>
      <c r="E18" s="401"/>
      <c r="F18" s="401"/>
      <c r="G18" s="401"/>
      <c r="H18" s="401"/>
      <c r="I18" s="401"/>
      <c r="J18" s="401"/>
      <c r="K18" s="401"/>
      <c r="L18" s="401"/>
      <c r="M18" s="401"/>
      <c r="N18" s="401"/>
      <c r="O18" s="401"/>
      <c r="P18" s="401"/>
      <c r="Q18" s="401"/>
      <c r="R18" s="404"/>
      <c r="S18" s="404"/>
      <c r="T18" s="404"/>
      <c r="U18" s="404"/>
      <c r="V18" s="404"/>
      <c r="W18" s="404"/>
      <c r="X18" s="404"/>
      <c r="Y18" s="404"/>
      <c r="Z18" s="404"/>
      <c r="AA18" s="404"/>
      <c r="AB18" s="404"/>
      <c r="AC18" s="404"/>
      <c r="AD18" s="404"/>
      <c r="AE18" s="404"/>
      <c r="AF18" s="404"/>
      <c r="AG18" s="404"/>
      <c r="AH18" s="404"/>
      <c r="AI18" s="404"/>
      <c r="AJ18" s="404"/>
      <c r="AK18" s="404"/>
      <c r="AL18" s="404"/>
      <c r="AM18" s="404"/>
      <c r="AO18" s="65"/>
      <c r="AP18" s="392"/>
      <c r="AQ18" s="393"/>
      <c r="AR18" s="393"/>
      <c r="AS18" s="393"/>
      <c r="AT18" s="393"/>
      <c r="AU18" s="393"/>
      <c r="AV18" s="393"/>
      <c r="AW18" s="394"/>
      <c r="AX18" s="65"/>
      <c r="AY18" s="65"/>
      <c r="AZ18" s="441"/>
      <c r="BA18" s="439"/>
      <c r="BB18" s="439"/>
      <c r="BC18" s="439"/>
      <c r="BD18" s="439"/>
      <c r="BE18" s="439"/>
      <c r="BF18" s="439"/>
      <c r="BG18" s="440"/>
      <c r="BH18" s="65"/>
      <c r="BI18" s="65"/>
      <c r="BJ18" s="419" t="s">
        <v>535</v>
      </c>
      <c r="BK18" s="419"/>
      <c r="BL18" s="419"/>
      <c r="BM18" s="419"/>
      <c r="BN18" s="419"/>
      <c r="BO18" s="419"/>
      <c r="BP18" s="419"/>
      <c r="BQ18" s="419"/>
      <c r="BR18" s="461"/>
      <c r="BS18" s="461"/>
      <c r="BT18" s="461"/>
      <c r="BU18" s="461"/>
      <c r="BV18" s="461"/>
    </row>
    <row r="19" spans="1:74" ht="8.15" customHeight="1" thickBot="1">
      <c r="A19" s="65"/>
      <c r="B19" s="65"/>
      <c r="C19" s="65"/>
      <c r="D19" s="65"/>
      <c r="E19" s="401"/>
      <c r="F19" s="401"/>
      <c r="G19" s="401"/>
      <c r="H19" s="401"/>
      <c r="I19" s="401"/>
      <c r="J19" s="401"/>
      <c r="K19" s="401"/>
      <c r="L19" s="401"/>
      <c r="M19" s="401"/>
      <c r="N19" s="401"/>
      <c r="O19" s="401"/>
      <c r="P19" s="401"/>
      <c r="Q19" s="401"/>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O19" s="65"/>
      <c r="AP19" s="392"/>
      <c r="AQ19" s="393"/>
      <c r="AR19" s="393"/>
      <c r="AS19" s="393"/>
      <c r="AT19" s="393"/>
      <c r="AU19" s="393"/>
      <c r="AV19" s="393"/>
      <c r="AW19" s="394"/>
      <c r="AX19" s="65"/>
      <c r="AY19" s="65"/>
      <c r="AZ19" s="441"/>
      <c r="BA19" s="439"/>
      <c r="BB19" s="439"/>
      <c r="BC19" s="439"/>
      <c r="BD19" s="439"/>
      <c r="BE19" s="439"/>
      <c r="BF19" s="439"/>
      <c r="BG19" s="440"/>
      <c r="BH19" s="65"/>
      <c r="BI19" s="65"/>
      <c r="BJ19" s="419"/>
      <c r="BK19" s="419"/>
      <c r="BL19" s="419"/>
      <c r="BM19" s="419"/>
      <c r="BN19" s="419"/>
      <c r="BO19" s="419"/>
      <c r="BP19" s="419"/>
      <c r="BQ19" s="419"/>
      <c r="BR19" s="461"/>
      <c r="BS19" s="461"/>
      <c r="BT19" s="461"/>
      <c r="BU19" s="461"/>
      <c r="BV19" s="461"/>
    </row>
    <row r="20" spans="1:74" ht="8.15" customHeight="1" thickBot="1">
      <c r="A20" s="65"/>
      <c r="B20" s="65"/>
      <c r="C20" s="65"/>
      <c r="D20" s="65"/>
      <c r="E20" s="402"/>
      <c r="F20" s="402"/>
      <c r="G20" s="402"/>
      <c r="H20" s="402"/>
      <c r="I20" s="402"/>
      <c r="J20" s="402"/>
      <c r="K20" s="402"/>
      <c r="L20" s="402"/>
      <c r="M20" s="402"/>
      <c r="N20" s="402"/>
      <c r="O20" s="402"/>
      <c r="P20" s="402"/>
      <c r="Q20" s="402"/>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O20" s="65"/>
      <c r="AP20" s="392"/>
      <c r="AQ20" s="393"/>
      <c r="AR20" s="393"/>
      <c r="AS20" s="393"/>
      <c r="AT20" s="393"/>
      <c r="AU20" s="393"/>
      <c r="AV20" s="393"/>
      <c r="AW20" s="394"/>
      <c r="AX20" s="65"/>
      <c r="AY20" s="65"/>
      <c r="AZ20" s="441"/>
      <c r="BA20" s="439"/>
      <c r="BB20" s="439"/>
      <c r="BC20" s="439"/>
      <c r="BD20" s="439"/>
      <c r="BE20" s="439"/>
      <c r="BF20" s="439"/>
      <c r="BG20" s="440"/>
      <c r="BH20" s="65"/>
      <c r="BI20" s="65"/>
      <c r="BJ20" s="419"/>
      <c r="BK20" s="419"/>
      <c r="BL20" s="419"/>
      <c r="BM20" s="419"/>
      <c r="BN20" s="419"/>
      <c r="BO20" s="419"/>
      <c r="BP20" s="419"/>
      <c r="BQ20" s="419"/>
      <c r="BR20" s="461"/>
      <c r="BS20" s="461"/>
      <c r="BT20" s="461"/>
      <c r="BU20" s="461"/>
      <c r="BV20" s="461"/>
    </row>
    <row r="21" spans="1:74" ht="8.15" customHeight="1" thickBot="1">
      <c r="A21" s="65"/>
      <c r="B21" s="65"/>
      <c r="C21" s="65"/>
      <c r="D21" s="65"/>
      <c r="E21" s="65"/>
      <c r="F21" s="65"/>
      <c r="G21" s="65"/>
      <c r="H21" s="65"/>
      <c r="I21" s="65"/>
      <c r="J21" s="65"/>
      <c r="K21" s="65"/>
      <c r="L21" s="65"/>
      <c r="M21" s="65"/>
      <c r="N21" s="65"/>
      <c r="O21" s="65"/>
      <c r="P21" s="398" t="s">
        <v>467</v>
      </c>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65"/>
      <c r="AQ21" s="65"/>
      <c r="AR21" s="65"/>
      <c r="AS21" s="65"/>
      <c r="AT21" s="65"/>
      <c r="AU21" s="65"/>
      <c r="AV21" s="65"/>
      <c r="AW21" s="65"/>
      <c r="AX21" s="65"/>
      <c r="AY21" s="65"/>
      <c r="AZ21" s="442"/>
      <c r="BA21" s="443"/>
      <c r="BB21" s="443"/>
      <c r="BC21" s="443"/>
      <c r="BD21" s="443"/>
      <c r="BE21" s="443"/>
      <c r="BF21" s="443"/>
      <c r="BG21" s="444"/>
      <c r="BH21" s="65"/>
      <c r="BI21" s="65"/>
      <c r="BJ21" s="419"/>
      <c r="BK21" s="419"/>
      <c r="BL21" s="419"/>
      <c r="BM21" s="419"/>
      <c r="BN21" s="419"/>
      <c r="BO21" s="419"/>
      <c r="BP21" s="419"/>
      <c r="BQ21" s="419"/>
      <c r="BR21" s="461"/>
      <c r="BS21" s="461"/>
      <c r="BT21" s="461"/>
      <c r="BU21" s="461"/>
      <c r="BV21" s="461"/>
    </row>
    <row r="22" spans="1:74" ht="8.15" customHeight="1" thickBot="1">
      <c r="A22" s="65"/>
      <c r="B22" s="65"/>
      <c r="C22" s="65"/>
      <c r="D22" s="65"/>
      <c r="E22" s="65"/>
      <c r="F22" s="65"/>
      <c r="G22" s="65"/>
      <c r="H22" s="65"/>
      <c r="I22" s="65"/>
      <c r="J22" s="65"/>
      <c r="K22" s="65"/>
      <c r="L22" s="65"/>
      <c r="M22" s="65"/>
      <c r="N22" s="65"/>
      <c r="O22" s="65"/>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row>
    <row r="23" spans="1:74" ht="8.15" customHeight="1" thickTop="1" thickBot="1">
      <c r="A23" s="65"/>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row>
    <row r="24" spans="1:74" ht="8.15" customHeight="1">
      <c r="A24" s="65"/>
      <c r="B24" s="65"/>
      <c r="C24" s="65"/>
      <c r="D24" s="68"/>
      <c r="E24" s="378" t="s">
        <v>468</v>
      </c>
      <c r="F24" s="378"/>
      <c r="G24" s="378"/>
      <c r="H24" s="378"/>
      <c r="I24" s="378"/>
      <c r="J24" s="378"/>
      <c r="K24" s="378" t="s">
        <v>469</v>
      </c>
      <c r="L24" s="378"/>
      <c r="M24" s="253"/>
      <c r="N24" s="379" t="s">
        <v>470</v>
      </c>
      <c r="O24" s="389"/>
      <c r="P24" s="389"/>
      <c r="Q24" s="389"/>
      <c r="R24" s="389"/>
      <c r="S24" s="390"/>
      <c r="T24" s="65"/>
      <c r="U24" s="378" t="s">
        <v>471</v>
      </c>
      <c r="V24" s="378"/>
      <c r="W24" s="378"/>
      <c r="X24" s="378"/>
      <c r="Y24" s="378"/>
      <c r="Z24" s="378"/>
      <c r="AA24" s="378" t="s">
        <v>682</v>
      </c>
      <c r="AB24" s="378"/>
      <c r="AC24" s="378"/>
      <c r="AD24" s="378"/>
      <c r="AE24" s="378"/>
      <c r="AF24" s="378"/>
      <c r="AG24" s="65"/>
      <c r="AH24" s="253" t="s">
        <v>516</v>
      </c>
      <c r="AI24" s="406"/>
      <c r="AJ24" s="406"/>
      <c r="AK24" s="406"/>
      <c r="AL24" s="406"/>
      <c r="AM24" s="406"/>
      <c r="AN24" s="406"/>
      <c r="AO24" s="406"/>
      <c r="AP24" s="406"/>
      <c r="AQ24" s="406"/>
      <c r="AR24" s="406"/>
      <c r="AS24" s="406"/>
      <c r="AT24" s="406"/>
      <c r="AU24" s="406"/>
      <c r="AV24" s="406"/>
      <c r="AW24" s="406"/>
      <c r="AX24" s="406"/>
      <c r="AY24" s="406"/>
      <c r="AZ24" s="406"/>
      <c r="BA24" s="407"/>
      <c r="BB24" s="244" t="str">
        <f>Work作業エリア!N2</f>
        <v/>
      </c>
      <c r="BC24" s="245"/>
      <c r="BD24" s="245"/>
      <c r="BE24" s="245"/>
      <c r="BF24" s="246"/>
      <c r="BG24" s="65"/>
      <c r="BH24" s="65"/>
      <c r="BI24" s="65"/>
      <c r="BJ24" s="65"/>
      <c r="BK24" s="65"/>
      <c r="BL24" s="65"/>
      <c r="BM24" s="65"/>
      <c r="BN24" s="65"/>
      <c r="BO24" s="65"/>
      <c r="BP24" s="65"/>
      <c r="BQ24" s="65"/>
      <c r="BR24" s="65"/>
      <c r="BS24" s="65"/>
      <c r="BT24" s="65"/>
      <c r="BU24" s="65"/>
      <c r="BV24" s="65"/>
    </row>
    <row r="25" spans="1:74" ht="8.15" customHeight="1">
      <c r="A25" s="65"/>
      <c r="B25" s="65"/>
      <c r="C25" s="65"/>
      <c r="D25" s="65"/>
      <c r="E25" s="399" t="str">
        <f>LEFTB(Work作業エリア!F2,1)</f>
        <v/>
      </c>
      <c r="F25" s="387"/>
      <c r="G25" s="387"/>
      <c r="H25" s="387" t="str">
        <f>RIGHTB(Work作業エリア!F2,1)</f>
        <v/>
      </c>
      <c r="I25" s="387"/>
      <c r="J25" s="388"/>
      <c r="K25" s="376" t="str">
        <f>Work作業エリア!G2</f>
        <v/>
      </c>
      <c r="L25" s="376"/>
      <c r="M25" s="382"/>
      <c r="N25" s="413" t="str">
        <f>LEFTB(Work作業エリア!H2,1)</f>
        <v/>
      </c>
      <c r="O25" s="387"/>
      <c r="P25" s="387"/>
      <c r="Q25" s="387" t="str">
        <f>RIGHTB(Work作業エリア!H2,1)</f>
        <v/>
      </c>
      <c r="R25" s="387"/>
      <c r="S25" s="409"/>
      <c r="T25" s="65"/>
      <c r="U25" s="399" t="str">
        <f>LEFTB(Work作業エリア!L2,1)</f>
        <v/>
      </c>
      <c r="V25" s="387"/>
      <c r="W25" s="387"/>
      <c r="X25" s="387" t="str">
        <f>RIGHTB(Work作業エリア!L2,1)</f>
        <v/>
      </c>
      <c r="Y25" s="387"/>
      <c r="Z25" s="388"/>
      <c r="AA25" s="399" t="str">
        <f>LEFTB(Work作業エリア!M2,1)</f>
        <v/>
      </c>
      <c r="AB25" s="387"/>
      <c r="AC25" s="387"/>
      <c r="AD25" s="387" t="str">
        <f>RIGHTB(Work作業エリア!M2,1)</f>
        <v/>
      </c>
      <c r="AE25" s="387"/>
      <c r="AF25" s="388"/>
      <c r="AG25" s="65"/>
      <c r="AH25" s="253" t="s">
        <v>517</v>
      </c>
      <c r="AI25" s="254"/>
      <c r="AJ25" s="254"/>
      <c r="AK25" s="254"/>
      <c r="AL25" s="255"/>
      <c r="AM25" s="253" t="s">
        <v>519</v>
      </c>
      <c r="AN25" s="254"/>
      <c r="AO25" s="254"/>
      <c r="AP25" s="254"/>
      <c r="AQ25" s="255"/>
      <c r="AR25" s="253" t="s">
        <v>520</v>
      </c>
      <c r="AS25" s="254"/>
      <c r="AT25" s="254"/>
      <c r="AU25" s="254"/>
      <c r="AV25" s="255"/>
      <c r="AW25" s="253" t="s">
        <v>521</v>
      </c>
      <c r="AX25" s="254"/>
      <c r="AY25" s="254"/>
      <c r="AZ25" s="254"/>
      <c r="BA25" s="255"/>
      <c r="BB25" s="247"/>
      <c r="BC25" s="248"/>
      <c r="BD25" s="248"/>
      <c r="BE25" s="248"/>
      <c r="BF25" s="249"/>
      <c r="BG25" s="65"/>
      <c r="BH25" s="65"/>
      <c r="BI25" s="65"/>
      <c r="BJ25" s="65"/>
      <c r="BK25" s="65"/>
      <c r="BL25" s="65"/>
      <c r="BM25" s="65"/>
      <c r="BN25" s="65"/>
      <c r="BO25" s="65"/>
      <c r="BP25" s="65"/>
      <c r="BQ25" s="65"/>
      <c r="BR25" s="65"/>
      <c r="BS25" s="65"/>
      <c r="BT25" s="65"/>
      <c r="BU25" s="65"/>
      <c r="BV25" s="65"/>
    </row>
    <row r="26" spans="1:74" ht="8.15" customHeight="1" thickBot="1">
      <c r="A26" s="65"/>
      <c r="B26" s="65"/>
      <c r="C26" s="65"/>
      <c r="E26" s="399"/>
      <c r="F26" s="387"/>
      <c r="G26" s="387"/>
      <c r="H26" s="387"/>
      <c r="I26" s="387"/>
      <c r="J26" s="388"/>
      <c r="K26" s="376"/>
      <c r="L26" s="376"/>
      <c r="M26" s="382"/>
      <c r="N26" s="414"/>
      <c r="O26" s="410"/>
      <c r="P26" s="410"/>
      <c r="Q26" s="410"/>
      <c r="R26" s="410"/>
      <c r="S26" s="411"/>
      <c r="T26" s="69"/>
      <c r="U26" s="399"/>
      <c r="V26" s="387"/>
      <c r="W26" s="387"/>
      <c r="X26" s="387"/>
      <c r="Y26" s="387"/>
      <c r="Z26" s="388"/>
      <c r="AA26" s="399"/>
      <c r="AB26" s="387"/>
      <c r="AC26" s="387"/>
      <c r="AD26" s="387"/>
      <c r="AE26" s="387"/>
      <c r="AF26" s="388"/>
      <c r="AG26" s="65"/>
      <c r="AH26" s="253" t="s">
        <v>518</v>
      </c>
      <c r="AI26" s="254"/>
      <c r="AJ26" s="254"/>
      <c r="AK26" s="254"/>
      <c r="AL26" s="255"/>
      <c r="AM26" s="253" t="s">
        <v>555</v>
      </c>
      <c r="AN26" s="254"/>
      <c r="AO26" s="254"/>
      <c r="AP26" s="254"/>
      <c r="AQ26" s="255"/>
      <c r="AR26" s="253" t="s">
        <v>522</v>
      </c>
      <c r="AS26" s="254"/>
      <c r="AT26" s="254"/>
      <c r="AU26" s="254"/>
      <c r="AV26" s="255"/>
      <c r="AW26" s="253" t="s">
        <v>556</v>
      </c>
      <c r="AX26" s="254"/>
      <c r="AY26" s="254"/>
      <c r="AZ26" s="254"/>
      <c r="BA26" s="255"/>
      <c r="BB26" s="250"/>
      <c r="BC26" s="251"/>
      <c r="BD26" s="251"/>
      <c r="BE26" s="251"/>
      <c r="BF26" s="252"/>
      <c r="BG26" s="65"/>
      <c r="BH26" s="65"/>
      <c r="BI26" s="65"/>
      <c r="BJ26" s="65"/>
      <c r="BK26" s="65"/>
      <c r="BL26" s="65"/>
      <c r="BM26" s="65"/>
      <c r="BN26" s="65"/>
      <c r="BO26" s="65"/>
      <c r="BP26" s="65"/>
      <c r="BQ26" s="65"/>
      <c r="BR26" s="65"/>
      <c r="BS26" s="65"/>
      <c r="BT26" s="65"/>
      <c r="BU26" s="65"/>
      <c r="BV26" s="65"/>
    </row>
    <row r="27" spans="1:74" ht="8.15" customHeight="1" thickBot="1">
      <c r="A27" s="65"/>
      <c r="B27" s="65"/>
      <c r="C27" s="65"/>
      <c r="D27" s="65"/>
      <c r="E27" s="65"/>
      <c r="F27" s="65"/>
      <c r="G27" s="65"/>
      <c r="H27" s="65"/>
      <c r="I27" s="65"/>
      <c r="J27" s="69"/>
      <c r="K27" s="69"/>
      <c r="L27" s="69"/>
      <c r="M27" s="69"/>
      <c r="N27" s="69"/>
      <c r="O27" s="69"/>
      <c r="P27" s="69"/>
      <c r="Q27" s="69"/>
      <c r="R27" s="69"/>
      <c r="S27" s="69"/>
      <c r="T27" s="65"/>
      <c r="U27" s="69"/>
      <c r="V27" s="69"/>
      <c r="W27" s="69"/>
      <c r="X27" s="69"/>
      <c r="Y27" s="69"/>
      <c r="Z27" s="69"/>
      <c r="AA27" s="69"/>
      <c r="AB27" s="69"/>
      <c r="AC27" s="69"/>
      <c r="AD27" s="69"/>
      <c r="AE27" s="69"/>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row>
    <row r="28" spans="1:74" ht="8.15" customHeight="1">
      <c r="A28" s="65"/>
      <c r="B28" s="65"/>
      <c r="C28" s="65"/>
      <c r="D28" s="65"/>
      <c r="E28" s="378" t="s">
        <v>685</v>
      </c>
      <c r="F28" s="378"/>
      <c r="G28" s="378"/>
      <c r="H28" s="378"/>
      <c r="I28" s="378"/>
      <c r="J28" s="378"/>
      <c r="K28" s="378"/>
      <c r="L28" s="378"/>
      <c r="M28" s="378"/>
      <c r="N28" s="378"/>
      <c r="O28" s="378"/>
      <c r="P28" s="378"/>
      <c r="Q28" s="378"/>
      <c r="R28" s="378"/>
      <c r="S28" s="378"/>
      <c r="T28" s="378"/>
      <c r="U28" s="378" t="s">
        <v>686</v>
      </c>
      <c r="V28" s="378"/>
      <c r="W28" s="378"/>
      <c r="X28" s="378"/>
      <c r="Y28" s="378"/>
      <c r="Z28" s="378"/>
      <c r="AA28" s="378"/>
      <c r="AB28" s="378"/>
      <c r="AC28" s="378"/>
      <c r="AD28" s="378"/>
      <c r="AE28" s="378"/>
      <c r="AF28" s="378"/>
      <c r="AG28" s="378"/>
      <c r="AH28" s="378"/>
      <c r="AI28" s="378"/>
      <c r="AJ28" s="253"/>
      <c r="AK28" s="379" t="s">
        <v>472</v>
      </c>
      <c r="AL28" s="389"/>
      <c r="AM28" s="389"/>
      <c r="AN28" s="389"/>
      <c r="AO28" s="389"/>
      <c r="AP28" s="390"/>
      <c r="AQ28" s="65"/>
      <c r="AR28" s="65"/>
      <c r="AS28" s="65"/>
      <c r="AT28" s="70"/>
      <c r="AU28" s="70"/>
      <c r="AV28" s="70"/>
      <c r="AW28" s="70"/>
      <c r="AX28" s="70"/>
      <c r="AY28" s="70"/>
      <c r="AZ28" s="70"/>
      <c r="BA28" s="65"/>
      <c r="BB28" s="65"/>
      <c r="BC28" s="65"/>
      <c r="BD28" s="65"/>
      <c r="BE28" s="65"/>
      <c r="BF28" s="65"/>
      <c r="BG28" s="65"/>
      <c r="BH28" s="65"/>
      <c r="BI28" s="65"/>
      <c r="BJ28" s="65"/>
      <c r="BK28" s="65"/>
      <c r="BL28" s="65"/>
      <c r="BM28" s="65"/>
      <c r="BN28" s="65"/>
      <c r="BO28" s="65"/>
      <c r="BP28" s="65"/>
      <c r="BQ28" s="65"/>
      <c r="BR28" s="65"/>
      <c r="BS28" s="65"/>
      <c r="BT28" s="65"/>
      <c r="BU28" s="65"/>
      <c r="BV28" s="65"/>
    </row>
    <row r="29" spans="1:74" ht="8.15" customHeight="1">
      <c r="A29" s="65"/>
      <c r="B29" s="65"/>
      <c r="C29" s="65"/>
      <c r="D29" s="65"/>
      <c r="E29" s="399" t="str">
        <f>IF(Work作業エリア!O2="","",MIDB(YEAR(Work作業エリア!O2),1,1))</f>
        <v/>
      </c>
      <c r="F29" s="387"/>
      <c r="G29" s="387" t="str">
        <f>IF(Work作業エリア!O2="","",MIDB(YEAR(Work作業エリア!O2),2,1))</f>
        <v/>
      </c>
      <c r="H29" s="387"/>
      <c r="I29" s="387" t="str">
        <f>IF(Work作業エリア!O2="","",MIDB(YEAR(Work作業エリア!O2),3,1))</f>
        <v/>
      </c>
      <c r="J29" s="387"/>
      <c r="K29" s="387" t="str">
        <f>IF(Work作業エリア!O2="","",MIDB(YEAR(Work作業エリア!O2),4,1))</f>
        <v/>
      </c>
      <c r="L29" s="387"/>
      <c r="M29" s="387" t="str">
        <f>IF(Work作業エリア!O2="","",IF(MONTH(Work作業エリア!O2)&gt;9,1,0))</f>
        <v/>
      </c>
      <c r="N29" s="387"/>
      <c r="O29" s="387" t="str">
        <f>IF(Work作業エリア!O2="","",RIGHTB(MONTH(Work作業エリア!O2),1))</f>
        <v/>
      </c>
      <c r="P29" s="387"/>
      <c r="Q29" s="387" t="str">
        <f>IF(Work作業エリア!O2="","",IF(DAY(Work作業エリア!O2)&gt;9,LEFTB(DAY(Work作業エリア!O2),1),0))</f>
        <v/>
      </c>
      <c r="R29" s="387"/>
      <c r="S29" s="387" t="str">
        <f>IF(Work作業エリア!O2="","",RIGHTB(DAY(Work作業エリア!O2),1))</f>
        <v/>
      </c>
      <c r="T29" s="388"/>
      <c r="U29" s="399" t="str">
        <f>IF(Work作業エリア!P2="","",MIDB(YEAR(Work作業エリア!P2),1,1))</f>
        <v/>
      </c>
      <c r="V29" s="387"/>
      <c r="W29" s="387" t="str">
        <f>IF(Work作業エリア!P2="","",MIDB(YEAR(Work作業エリア!P2),2,1))</f>
        <v/>
      </c>
      <c r="X29" s="387"/>
      <c r="Y29" s="387" t="str">
        <f>IF(Work作業エリア!P2="","",MIDB(YEAR(Work作業エリア!P2),3,1))</f>
        <v/>
      </c>
      <c r="Z29" s="387"/>
      <c r="AA29" s="387" t="str">
        <f>IF(Work作業エリア!P2="","",MIDB(YEAR(Work作業エリア!P2),4,1))</f>
        <v/>
      </c>
      <c r="AB29" s="387"/>
      <c r="AC29" s="387" t="str">
        <f>IF(Work作業エリア!P2="","",IF(MONTH(Work作業エリア!P2)&gt;9,1,0))</f>
        <v/>
      </c>
      <c r="AD29" s="387"/>
      <c r="AE29" s="387" t="str">
        <f>IF(Work作業エリア!P2="","",RIGHTB(MONTH(Work作業エリア!P2),1))</f>
        <v/>
      </c>
      <c r="AF29" s="387"/>
      <c r="AG29" s="387" t="str">
        <f>IF(Work作業エリア!P2="","",IF(DAY(Work作業エリア!P2)&gt;9,LEFTB(DAY(Work作業エリア!P2),1),0))</f>
        <v/>
      </c>
      <c r="AH29" s="387"/>
      <c r="AI29" s="387" t="str">
        <f>IF(Work作業エリア!P2="","",RIGHTB(DAY(Work作業エリア!P2),1))</f>
        <v/>
      </c>
      <c r="AJ29" s="412"/>
      <c r="AK29" s="413">
        <f>INT(INT(Work作業エリア!Q2)/100)</f>
        <v>0</v>
      </c>
      <c r="AL29" s="387"/>
      <c r="AM29" s="387">
        <f>INT(MOD(INT(Work作業エリア!Q2),100)/10)</f>
        <v>0</v>
      </c>
      <c r="AN29" s="387"/>
      <c r="AO29" s="387">
        <f>MOD(INT(Work作業エリア!Q2),10)</f>
        <v>0</v>
      </c>
      <c r="AP29" s="409"/>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row>
    <row r="30" spans="1:74" ht="8.15" customHeight="1" thickBot="1">
      <c r="A30" s="65"/>
      <c r="B30" s="65"/>
      <c r="C30" s="65"/>
      <c r="D30" s="65"/>
      <c r="E30" s="399"/>
      <c r="F30" s="387"/>
      <c r="G30" s="387"/>
      <c r="H30" s="387"/>
      <c r="I30" s="387"/>
      <c r="J30" s="387"/>
      <c r="K30" s="387"/>
      <c r="L30" s="387"/>
      <c r="M30" s="387"/>
      <c r="N30" s="387"/>
      <c r="O30" s="387"/>
      <c r="P30" s="387"/>
      <c r="Q30" s="387"/>
      <c r="R30" s="387"/>
      <c r="S30" s="387"/>
      <c r="T30" s="388"/>
      <c r="U30" s="399"/>
      <c r="V30" s="387"/>
      <c r="W30" s="387"/>
      <c r="X30" s="387"/>
      <c r="Y30" s="387"/>
      <c r="Z30" s="387"/>
      <c r="AA30" s="387"/>
      <c r="AB30" s="387"/>
      <c r="AC30" s="387"/>
      <c r="AD30" s="387"/>
      <c r="AE30" s="387"/>
      <c r="AF30" s="387"/>
      <c r="AG30" s="387"/>
      <c r="AH30" s="387"/>
      <c r="AI30" s="387"/>
      <c r="AJ30" s="412"/>
      <c r="AK30" s="414"/>
      <c r="AL30" s="410"/>
      <c r="AM30" s="410"/>
      <c r="AN30" s="410"/>
      <c r="AO30" s="410"/>
      <c r="AP30" s="411"/>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row>
    <row r="31" spans="1:74" ht="8.15" customHeight="1">
      <c r="A31" s="65"/>
      <c r="B31" s="65"/>
      <c r="C31" s="65"/>
      <c r="D31" s="65"/>
      <c r="E31" s="408" t="s">
        <v>477</v>
      </c>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c r="BS31" s="263"/>
      <c r="BT31" s="263"/>
      <c r="BU31" s="263"/>
      <c r="BV31" s="263"/>
    </row>
    <row r="32" spans="1:74" ht="8.15" customHeight="1">
      <c r="A32" s="65"/>
      <c r="B32" s="65"/>
      <c r="C32" s="65"/>
      <c r="D32" s="65"/>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c r="BS32" s="263"/>
      <c r="BT32" s="263"/>
      <c r="BU32" s="263"/>
      <c r="BV32" s="263"/>
    </row>
    <row r="33" spans="1:74" ht="8.15" customHeight="1">
      <c r="A33" s="65"/>
      <c r="B33" s="65"/>
      <c r="C33" s="65"/>
      <c r="D33" s="65"/>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c r="BS33" s="263"/>
      <c r="BT33" s="263"/>
      <c r="BU33" s="263"/>
      <c r="BV33" s="263"/>
    </row>
    <row r="34" spans="1:74" ht="8.15" customHeight="1">
      <c r="A34" s="65"/>
      <c r="B34" s="65"/>
      <c r="C34" s="65"/>
      <c r="D34" s="65"/>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c r="BQ34" s="263"/>
      <c r="BR34" s="263"/>
      <c r="BS34" s="263"/>
      <c r="BT34" s="263"/>
      <c r="BU34" s="263"/>
      <c r="BV34" s="263"/>
    </row>
    <row r="35" spans="1:74" ht="8.15" customHeight="1">
      <c r="A35" s="65"/>
      <c r="B35" s="65"/>
      <c r="C35" s="65"/>
      <c r="D35" s="65"/>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3"/>
      <c r="BR35" s="263"/>
      <c r="BS35" s="263"/>
      <c r="BT35" s="263"/>
      <c r="BU35" s="263"/>
      <c r="BV35" s="263"/>
    </row>
    <row r="36" spans="1:74" ht="8.15" customHeight="1">
      <c r="A36" s="65"/>
      <c r="B36" s="65"/>
      <c r="C36" s="65"/>
      <c r="D36" s="65"/>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3"/>
      <c r="BR36" s="263"/>
      <c r="BS36" s="263"/>
      <c r="BT36" s="263"/>
      <c r="BU36" s="263"/>
      <c r="BV36" s="263"/>
    </row>
    <row r="37" spans="1:74" ht="8.15" customHeight="1">
      <c r="A37" s="65"/>
      <c r="B37" s="65"/>
      <c r="C37" s="65"/>
      <c r="D37" s="65"/>
      <c r="E37" s="376" t="s">
        <v>474</v>
      </c>
      <c r="F37" s="376"/>
      <c r="G37" s="378" t="s">
        <v>476</v>
      </c>
      <c r="H37" s="378"/>
      <c r="I37" s="378"/>
      <c r="J37" s="378"/>
      <c r="K37" s="378"/>
      <c r="L37" s="378"/>
      <c r="M37" s="378"/>
      <c r="N37" s="378"/>
      <c r="O37" s="378"/>
      <c r="P37" s="378"/>
      <c r="Q37" s="378"/>
      <c r="R37" s="378"/>
      <c r="S37" s="378"/>
      <c r="T37" s="378"/>
      <c r="U37" s="378"/>
      <c r="V37" s="378"/>
      <c r="W37" s="378"/>
      <c r="X37" s="378"/>
      <c r="AI37" s="65"/>
      <c r="AJ37" s="65"/>
      <c r="AK37" s="65"/>
      <c r="BF37" s="65"/>
      <c r="BG37" s="65"/>
      <c r="BH37" s="65"/>
      <c r="BI37" s="65"/>
      <c r="BJ37" s="65"/>
      <c r="BK37" s="65"/>
      <c r="BL37" s="65"/>
      <c r="BM37" s="65"/>
      <c r="BN37" s="65"/>
      <c r="BO37" s="65"/>
      <c r="BP37" s="65"/>
      <c r="BQ37" s="65"/>
      <c r="BR37" s="65"/>
      <c r="BS37" s="65"/>
      <c r="BT37" s="65"/>
      <c r="BU37" s="65"/>
      <c r="BV37" s="65"/>
    </row>
    <row r="38" spans="1:74" ht="8.15" customHeight="1">
      <c r="A38" s="65"/>
      <c r="B38" s="65"/>
      <c r="C38" s="65"/>
      <c r="D38" s="65"/>
      <c r="E38" s="376"/>
      <c r="F38" s="376"/>
      <c r="G38" s="376" t="s">
        <v>475</v>
      </c>
      <c r="H38" s="376"/>
      <c r="I38" s="376" t="str">
        <f>IF(Work作業エリア!R2="","",MIDB(Work作業エリア!R2,2,1))</f>
        <v/>
      </c>
      <c r="J38" s="376"/>
      <c r="K38" s="376" t="str">
        <f>IF(Work作業エリア!R2="","",MIDB(Work作業エリア!R2,3,1))</f>
        <v/>
      </c>
      <c r="L38" s="376"/>
      <c r="M38" s="376" t="str">
        <f>IF(Work作業エリア!R2="","",MIDB(Work作業エリア!R2,4,1))</f>
        <v/>
      </c>
      <c r="N38" s="376"/>
      <c r="O38" s="376" t="str">
        <f>IF(Work作業エリア!R2="","",MIDB(Work作業エリア!R2,5,1))</f>
        <v/>
      </c>
      <c r="P38" s="376"/>
      <c r="Q38" s="376" t="str">
        <f>IF(Work作業エリア!R2="","",MIDB(Work作業エリア!R2,6,1))</f>
        <v/>
      </c>
      <c r="R38" s="376"/>
      <c r="S38" s="376" t="str">
        <f>IF(Work作業エリア!R2="","",MIDB(Work作業エリア!R2,7,1))</f>
        <v/>
      </c>
      <c r="T38" s="376"/>
      <c r="U38" s="376" t="str">
        <f>IF(Work作業エリア!R2="","",MIDB(Work作業エリア!R2,8,1))</f>
        <v/>
      </c>
      <c r="V38" s="376"/>
      <c r="W38" s="376" t="str">
        <f>IF(Work作業エリア!R2="","",MIDB(Work作業エリア!R2,9,1))</f>
        <v/>
      </c>
      <c r="X38" s="376"/>
      <c r="AI38" s="65"/>
      <c r="AJ38" s="65"/>
      <c r="AK38" s="65"/>
      <c r="BF38" s="65"/>
      <c r="BG38" s="65"/>
      <c r="BH38" s="65"/>
      <c r="BI38" s="65"/>
      <c r="BJ38" s="65"/>
      <c r="BK38" s="65"/>
      <c r="BL38" s="65"/>
      <c r="BM38" s="65"/>
      <c r="BN38" s="65"/>
      <c r="BO38" s="65"/>
      <c r="BP38" s="65"/>
      <c r="BQ38" s="65"/>
      <c r="BR38" s="65"/>
      <c r="BS38" s="65"/>
      <c r="BT38" s="65"/>
      <c r="BU38" s="65"/>
      <c r="BV38" s="65"/>
    </row>
    <row r="39" spans="1:74" ht="8.15" customHeight="1">
      <c r="A39" s="65"/>
      <c r="B39" s="65"/>
      <c r="C39" s="65"/>
      <c r="D39" s="65"/>
      <c r="E39" s="376"/>
      <c r="F39" s="376"/>
      <c r="G39" s="376"/>
      <c r="H39" s="376"/>
      <c r="I39" s="376"/>
      <c r="J39" s="376"/>
      <c r="K39" s="376"/>
      <c r="L39" s="376"/>
      <c r="M39" s="376"/>
      <c r="N39" s="376"/>
      <c r="O39" s="376"/>
      <c r="P39" s="376"/>
      <c r="Q39" s="376"/>
      <c r="R39" s="376"/>
      <c r="S39" s="376"/>
      <c r="T39" s="376"/>
      <c r="U39" s="376"/>
      <c r="V39" s="376"/>
      <c r="W39" s="376"/>
      <c r="X39" s="376"/>
      <c r="AI39" s="65"/>
      <c r="AJ39" s="65"/>
      <c r="AK39" s="65"/>
      <c r="BF39" s="65"/>
      <c r="BG39" s="65"/>
      <c r="BH39" s="65"/>
      <c r="BI39" s="65"/>
      <c r="BJ39" s="65"/>
      <c r="BK39" s="65"/>
      <c r="BL39" s="65"/>
      <c r="BM39" s="65"/>
      <c r="BN39" s="65"/>
      <c r="BO39" s="65"/>
      <c r="BP39" s="65"/>
      <c r="BQ39" s="65"/>
      <c r="BR39" s="65"/>
      <c r="BS39" s="65"/>
      <c r="BT39" s="65"/>
      <c r="BU39" s="65"/>
      <c r="BV39" s="65"/>
    </row>
    <row r="40" spans="1:74" ht="8.15" customHeight="1" thickBot="1">
      <c r="A40" s="65"/>
      <c r="B40" s="65"/>
      <c r="C40" s="65"/>
      <c r="D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row>
    <row r="41" spans="1:74" ht="8.15" customHeight="1">
      <c r="A41" s="65"/>
      <c r="B41" s="65"/>
      <c r="C41" s="65"/>
      <c r="D41" s="65"/>
      <c r="E41" s="378" t="s">
        <v>23</v>
      </c>
      <c r="F41" s="378"/>
      <c r="G41" s="378"/>
      <c r="H41" s="378"/>
      <c r="I41" s="378"/>
      <c r="J41" s="378"/>
      <c r="K41" s="378"/>
      <c r="L41" s="378"/>
      <c r="M41" s="378"/>
      <c r="N41" s="378"/>
      <c r="O41" s="378"/>
      <c r="P41" s="378"/>
      <c r="Q41" s="378"/>
      <c r="R41" s="378"/>
      <c r="S41" s="378"/>
      <c r="T41" s="378"/>
      <c r="U41" s="378"/>
      <c r="V41" s="253"/>
      <c r="W41" s="379" t="s">
        <v>24</v>
      </c>
      <c r="X41" s="380"/>
      <c r="Y41" s="255" t="s">
        <v>473</v>
      </c>
      <c r="Z41" s="381"/>
      <c r="AA41" s="381"/>
      <c r="AB41" s="381"/>
      <c r="AC41" s="381"/>
      <c r="AD41" s="381"/>
      <c r="AE41" s="381"/>
      <c r="AF41" s="381"/>
      <c r="AG41" s="381"/>
      <c r="AH41" s="381"/>
      <c r="AI41" s="381"/>
      <c r="AJ41" s="381"/>
      <c r="AK41" s="381"/>
      <c r="AL41" s="381"/>
      <c r="AM41" s="381"/>
      <c r="AN41" s="381"/>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row>
    <row r="42" spans="1:74" ht="8.15" customHeight="1">
      <c r="A42" s="65"/>
      <c r="B42" s="65"/>
      <c r="C42" s="65"/>
      <c r="D42" s="65"/>
      <c r="E42" s="376" t="s">
        <v>425</v>
      </c>
      <c r="F42" s="376"/>
      <c r="G42" s="376" t="str">
        <f>IF(Work作業エリア!W2="","",MIDB(Work作業エリア!W2,2,1))</f>
        <v/>
      </c>
      <c r="H42" s="376"/>
      <c r="I42" s="376" t="str">
        <f>IF(Work作業エリア!W2="","",MIDB(Work作業エリア!W2,3,1))</f>
        <v/>
      </c>
      <c r="J42" s="376"/>
      <c r="K42" s="376" t="str">
        <f>IF(Work作業エリア!W2="","",MIDB(Work作業エリア!W2,4,1))</f>
        <v/>
      </c>
      <c r="L42" s="376"/>
      <c r="M42" s="376" t="str">
        <f>IF(Work作業エリア!W2="","",MIDB(Work作業エリア!W2,5,1))</f>
        <v/>
      </c>
      <c r="N42" s="376"/>
      <c r="O42" s="376" t="str">
        <f>IF(Work作業エリア!W2="","",MIDB(Work作業エリア!W2,6,1))</f>
        <v/>
      </c>
      <c r="P42" s="376"/>
      <c r="Q42" s="376" t="str">
        <f>IF(Work作業エリア!W2="","",MIDB(Work作業エリア!W2,7,1))</f>
        <v/>
      </c>
      <c r="R42" s="376"/>
      <c r="S42" s="376" t="str">
        <f>IF(Work作業エリア!W2="","",MIDB(Work作業エリア!W2,8,1))</f>
        <v/>
      </c>
      <c r="T42" s="376"/>
      <c r="U42" s="376" t="str">
        <f>IF(Work作業エリア!W2="","",MIDB(Work作業エリア!W2,9,1))</f>
        <v/>
      </c>
      <c r="V42" s="382"/>
      <c r="W42" s="383" t="str">
        <f>Work作業エリア!X2</f>
        <v/>
      </c>
      <c r="X42" s="384"/>
      <c r="Y42" s="360" t="str">
        <f>IF(Work作業エリア!Y2="","",MIDB(YEAR(Work作業エリア!Y2),1,1))</f>
        <v/>
      </c>
      <c r="Z42" s="376"/>
      <c r="AA42" s="376" t="str">
        <f>IF(Work作業エリア!Y2="","",MIDB(YEAR(Work作業エリア!Y2),2,1))</f>
        <v/>
      </c>
      <c r="AB42" s="376"/>
      <c r="AC42" s="376" t="str">
        <f>IF(Work作業エリア!Y2="","",MIDB(YEAR(Work作業エリア!Y2),3,1))</f>
        <v/>
      </c>
      <c r="AD42" s="376"/>
      <c r="AE42" s="376" t="str">
        <f>IF(Work作業エリア!Y2="","",MIDB(YEAR(Work作業エリア!Y2),4,1))</f>
        <v/>
      </c>
      <c r="AF42" s="376"/>
      <c r="AG42" s="376" t="str">
        <f>IF(Work作業エリア!Y2="","",IF(MONTH(Work作業エリア!Y2)&gt;9,1,0))</f>
        <v/>
      </c>
      <c r="AH42" s="376"/>
      <c r="AI42" s="376" t="str">
        <f>IF(Work作業エリア!Y2="","",RIGHTB(MONTH(Work作業エリア!Y2),1))</f>
        <v/>
      </c>
      <c r="AJ42" s="376"/>
      <c r="AK42" s="376" t="str">
        <f>IF(Work作業エリア!Y2="","",IF(DAY(Work作業エリア!Y2)&gt;9,LEFTB(DAY(Work作業エリア!Y2),1),0))</f>
        <v/>
      </c>
      <c r="AL42" s="376"/>
      <c r="AM42" s="376" t="str">
        <f>IF(Work作業エリア!Y2="","",RIGHTB(DAY(Work作業エリア!Y2),1))</f>
        <v/>
      </c>
      <c r="AN42" s="376"/>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row>
    <row r="43" spans="1:74" ht="8.15" customHeight="1" thickBot="1">
      <c r="A43" s="65"/>
      <c r="B43" s="65"/>
      <c r="C43" s="65"/>
      <c r="D43" s="65"/>
      <c r="E43" s="376"/>
      <c r="F43" s="376"/>
      <c r="G43" s="376"/>
      <c r="H43" s="376"/>
      <c r="I43" s="376"/>
      <c r="J43" s="376"/>
      <c r="K43" s="376"/>
      <c r="L43" s="376"/>
      <c r="M43" s="377"/>
      <c r="N43" s="377"/>
      <c r="O43" s="377"/>
      <c r="P43" s="377"/>
      <c r="Q43" s="377"/>
      <c r="R43" s="377"/>
      <c r="S43" s="377"/>
      <c r="T43" s="377"/>
      <c r="U43" s="377"/>
      <c r="V43" s="244"/>
      <c r="W43" s="385"/>
      <c r="X43" s="386"/>
      <c r="Y43" s="283"/>
      <c r="Z43" s="377"/>
      <c r="AA43" s="377"/>
      <c r="AB43" s="377"/>
      <c r="AC43" s="377"/>
      <c r="AD43" s="377"/>
      <c r="AE43" s="377"/>
      <c r="AF43" s="377"/>
      <c r="AG43" s="377"/>
      <c r="AH43" s="377"/>
      <c r="AI43" s="377"/>
      <c r="AJ43" s="377"/>
      <c r="AK43" s="377"/>
      <c r="AL43" s="377"/>
      <c r="AM43" s="377"/>
      <c r="AN43" s="377"/>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row>
    <row r="44" spans="1:74" ht="8.15" customHeight="1">
      <c r="A44" s="65"/>
      <c r="B44" s="65"/>
      <c r="C44" s="65"/>
      <c r="D44" s="65"/>
      <c r="E44" s="274" t="s">
        <v>478</v>
      </c>
      <c r="F44" s="275"/>
      <c r="G44" s="275"/>
      <c r="H44" s="275"/>
      <c r="I44" s="275"/>
      <c r="J44" s="275"/>
      <c r="K44" s="275"/>
      <c r="L44" s="276"/>
      <c r="M44" s="331" t="str">
        <f>IF(Work作業エリア!AA2=0,"",Work作業エリア!AA2)</f>
        <v/>
      </c>
      <c r="N44" s="332"/>
      <c r="O44" s="354"/>
      <c r="P44" s="354"/>
      <c r="Q44" s="354"/>
      <c r="R44" s="354"/>
      <c r="S44" s="354"/>
      <c r="T44" s="354"/>
      <c r="U44" s="354"/>
      <c r="V44" s="354"/>
      <c r="W44" s="375"/>
      <c r="X44" s="375"/>
      <c r="Y44" s="354"/>
      <c r="Z44" s="354"/>
      <c r="AA44" s="354"/>
      <c r="AB44" s="354"/>
      <c r="AC44" s="354"/>
      <c r="AD44" s="354"/>
      <c r="AE44" s="354"/>
      <c r="AF44" s="354"/>
      <c r="AG44" s="354"/>
      <c r="AH44" s="354"/>
      <c r="AI44" s="354"/>
      <c r="AJ44" s="354"/>
      <c r="AK44" s="354"/>
      <c r="AL44" s="354"/>
      <c r="AM44" s="354"/>
      <c r="AN44" s="354"/>
      <c r="AO44" s="354"/>
      <c r="AP44" s="354"/>
      <c r="AQ44" s="354"/>
      <c r="AR44" s="354"/>
      <c r="AS44" s="354"/>
      <c r="AT44" s="354"/>
      <c r="AU44" s="354"/>
      <c r="AV44" s="354"/>
      <c r="AW44" s="354"/>
      <c r="AX44" s="354"/>
      <c r="AY44" s="354"/>
      <c r="AZ44" s="355"/>
      <c r="BA44" s="65"/>
      <c r="BB44" s="65"/>
      <c r="BC44" s="65"/>
      <c r="BD44" s="65"/>
      <c r="BE44" s="65"/>
      <c r="BF44" s="65"/>
      <c r="BG44" s="65"/>
      <c r="BH44" s="65"/>
      <c r="BI44" s="65"/>
      <c r="BJ44" s="65"/>
      <c r="BK44" s="65"/>
      <c r="BL44" s="65"/>
      <c r="BM44" s="65"/>
      <c r="BN44" s="65"/>
      <c r="BO44" s="65"/>
      <c r="BP44" s="65"/>
      <c r="BQ44" s="65"/>
      <c r="BR44" s="65"/>
      <c r="BS44" s="65"/>
      <c r="BT44" s="65"/>
      <c r="BU44" s="65"/>
      <c r="BV44" s="65"/>
    </row>
    <row r="45" spans="1:74" ht="8.15" customHeight="1">
      <c r="A45" s="65"/>
      <c r="B45" s="65"/>
      <c r="C45" s="65"/>
      <c r="D45" s="65"/>
      <c r="E45" s="277"/>
      <c r="F45" s="278"/>
      <c r="G45" s="278"/>
      <c r="H45" s="278"/>
      <c r="I45" s="278"/>
      <c r="J45" s="278"/>
      <c r="K45" s="278"/>
      <c r="L45" s="279"/>
      <c r="M45" s="334"/>
      <c r="N45" s="335"/>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c r="AS45" s="357"/>
      <c r="AT45" s="357"/>
      <c r="AU45" s="357"/>
      <c r="AV45" s="357"/>
      <c r="AW45" s="357"/>
      <c r="AX45" s="357"/>
      <c r="AY45" s="357"/>
      <c r="AZ45" s="358"/>
      <c r="BA45" s="65"/>
      <c r="BB45" s="65"/>
      <c r="BC45" s="65"/>
      <c r="BD45" s="65"/>
      <c r="BE45" s="65"/>
      <c r="BF45" s="65"/>
      <c r="BG45" s="65"/>
      <c r="BH45" s="65"/>
      <c r="BI45" s="65"/>
      <c r="BJ45" s="65"/>
      <c r="BK45" s="65"/>
      <c r="BL45" s="65"/>
      <c r="BM45" s="65"/>
      <c r="BN45" s="65"/>
      <c r="BO45" s="65"/>
      <c r="BP45" s="65"/>
      <c r="BQ45" s="65"/>
      <c r="BR45" s="65"/>
      <c r="BS45" s="65"/>
      <c r="BT45" s="65"/>
      <c r="BU45" s="65"/>
      <c r="BV45" s="65"/>
    </row>
    <row r="46" spans="1:74" ht="8.15" customHeight="1">
      <c r="A46" s="65"/>
      <c r="B46" s="65"/>
      <c r="C46" s="65"/>
      <c r="D46" s="65"/>
      <c r="E46" s="274" t="s">
        <v>479</v>
      </c>
      <c r="F46" s="275"/>
      <c r="G46" s="275"/>
      <c r="H46" s="275"/>
      <c r="I46" s="275"/>
      <c r="J46" s="275"/>
      <c r="K46" s="275"/>
      <c r="L46" s="276"/>
      <c r="M46" s="371" t="str">
        <f>IF(Work作業エリア!Z2=0,"",MID(Work作業エリア!Z2,1,1))</f>
        <v/>
      </c>
      <c r="N46" s="372"/>
      <c r="O46" s="371" t="str">
        <f>MID(Work作業エリア!Z2,2,1)</f>
        <v/>
      </c>
      <c r="P46" s="372"/>
      <c r="Q46" s="371" t="str">
        <f>MID(Work作業エリア!Z2,3,1)</f>
        <v/>
      </c>
      <c r="R46" s="372"/>
      <c r="S46" s="371" t="str">
        <f>MID(Work作業エリア!Z2,4,1)</f>
        <v/>
      </c>
      <c r="T46" s="372"/>
      <c r="U46" s="371" t="str">
        <f>MID(Work作業エリア!Z2,5,1)</f>
        <v/>
      </c>
      <c r="V46" s="372"/>
      <c r="W46" s="371" t="str">
        <f>MID(Work作業エリア!Z2,6,1)</f>
        <v/>
      </c>
      <c r="X46" s="372"/>
      <c r="Y46" s="371" t="str">
        <f>MID(Work作業エリア!Z2,7,1)</f>
        <v/>
      </c>
      <c r="Z46" s="372"/>
      <c r="AA46" s="371" t="str">
        <f>MID(Work作業エリア!Z2,8,1)</f>
        <v/>
      </c>
      <c r="AB46" s="372"/>
      <c r="AC46" s="371" t="str">
        <f>MID(Work作業エリア!Z2,9,1)</f>
        <v/>
      </c>
      <c r="AD46" s="372"/>
      <c r="AE46" s="371" t="str">
        <f>MID(Work作業エリア!Z2,10,1)</f>
        <v/>
      </c>
      <c r="AF46" s="372"/>
      <c r="AG46" s="371" t="str">
        <f>MID(Work作業エリア!Z2,11,1)</f>
        <v/>
      </c>
      <c r="AH46" s="372"/>
      <c r="AI46" s="371" t="str">
        <f>MID(Work作業エリア!Z2,12,1)</f>
        <v/>
      </c>
      <c r="AJ46" s="372"/>
      <c r="AK46" s="371" t="str">
        <f>MID(Work作業エリア!Z2,13,1)</f>
        <v/>
      </c>
      <c r="AL46" s="372"/>
      <c r="AM46" s="371" t="str">
        <f>MID(Work作業エリア!Z2,14,1)</f>
        <v/>
      </c>
      <c r="AN46" s="372"/>
      <c r="AO46" s="371" t="str">
        <f>MID(Work作業エリア!Z2,15,1)</f>
        <v/>
      </c>
      <c r="AP46" s="372"/>
      <c r="AQ46" s="371" t="str">
        <f>MID(Work作業エリア!Z2,16,1)</f>
        <v/>
      </c>
      <c r="AR46" s="372"/>
      <c r="AS46" s="371" t="str">
        <f>MID(Work作業エリア!Z2,17,1)</f>
        <v/>
      </c>
      <c r="AT46" s="372"/>
      <c r="AU46" s="371" t="str">
        <f>MID(Work作業エリア!Z2,18,1)</f>
        <v/>
      </c>
      <c r="AV46" s="372"/>
      <c r="AW46" s="371" t="str">
        <f>MID(Work作業エリア!Z2,19,1)</f>
        <v/>
      </c>
      <c r="AX46" s="372"/>
      <c r="AY46" s="371" t="str">
        <f>MID(Work作業エリア!Z2,20,1)</f>
        <v/>
      </c>
      <c r="AZ46" s="372"/>
      <c r="BA46" s="65"/>
      <c r="BB46" s="65"/>
      <c r="BC46" s="65"/>
      <c r="BD46" s="65"/>
      <c r="BE46" s="65"/>
      <c r="BF46" s="65"/>
      <c r="BG46" s="65"/>
      <c r="BH46" s="65"/>
      <c r="BI46" s="65"/>
      <c r="BJ46" s="65"/>
      <c r="BK46" s="65"/>
      <c r="BL46" s="65"/>
      <c r="BM46" s="65"/>
      <c r="BN46" s="65"/>
      <c r="BO46" s="65"/>
      <c r="BP46" s="65"/>
      <c r="BQ46" s="65"/>
      <c r="BR46" s="65"/>
      <c r="BS46" s="65"/>
      <c r="BT46" s="65"/>
      <c r="BU46" s="65"/>
      <c r="BV46" s="65"/>
    </row>
    <row r="47" spans="1:74" ht="8.15" customHeight="1">
      <c r="A47" s="65"/>
      <c r="B47" s="65"/>
      <c r="C47" s="65"/>
      <c r="D47" s="65"/>
      <c r="E47" s="277"/>
      <c r="F47" s="278"/>
      <c r="G47" s="278"/>
      <c r="H47" s="278"/>
      <c r="I47" s="278"/>
      <c r="J47" s="278"/>
      <c r="K47" s="278"/>
      <c r="L47" s="279"/>
      <c r="M47" s="373"/>
      <c r="N47" s="374"/>
      <c r="O47" s="373"/>
      <c r="P47" s="374"/>
      <c r="Q47" s="373"/>
      <c r="R47" s="374"/>
      <c r="S47" s="373"/>
      <c r="T47" s="374"/>
      <c r="U47" s="373"/>
      <c r="V47" s="374"/>
      <c r="W47" s="373"/>
      <c r="X47" s="374"/>
      <c r="Y47" s="373"/>
      <c r="Z47" s="374"/>
      <c r="AA47" s="373"/>
      <c r="AB47" s="374"/>
      <c r="AC47" s="373"/>
      <c r="AD47" s="374"/>
      <c r="AE47" s="373"/>
      <c r="AF47" s="374"/>
      <c r="AG47" s="373"/>
      <c r="AH47" s="374"/>
      <c r="AI47" s="373"/>
      <c r="AJ47" s="374"/>
      <c r="AK47" s="373"/>
      <c r="AL47" s="374"/>
      <c r="AM47" s="373"/>
      <c r="AN47" s="374"/>
      <c r="AO47" s="373"/>
      <c r="AP47" s="374"/>
      <c r="AQ47" s="373"/>
      <c r="AR47" s="374"/>
      <c r="AS47" s="373"/>
      <c r="AT47" s="374"/>
      <c r="AU47" s="373"/>
      <c r="AV47" s="374"/>
      <c r="AW47" s="373"/>
      <c r="AX47" s="374"/>
      <c r="AY47" s="373"/>
      <c r="AZ47" s="374"/>
      <c r="BA47" s="65"/>
      <c r="BB47" s="65"/>
      <c r="BC47" s="65"/>
      <c r="BD47" s="65"/>
      <c r="BE47" s="65"/>
      <c r="BF47" s="65"/>
      <c r="BG47" s="65"/>
      <c r="BH47" s="65"/>
      <c r="BI47" s="65"/>
      <c r="BJ47" s="65"/>
      <c r="BK47" s="65"/>
      <c r="BL47" s="65"/>
      <c r="BM47" s="65"/>
      <c r="BN47" s="65"/>
      <c r="BO47" s="65"/>
      <c r="BP47" s="65"/>
      <c r="BQ47" s="65"/>
      <c r="BR47" s="65"/>
      <c r="BS47" s="65"/>
      <c r="BT47" s="65"/>
      <c r="BU47" s="65"/>
      <c r="BV47" s="65"/>
    </row>
    <row r="48" spans="1:74" ht="8.15" customHeight="1">
      <c r="A48" s="65"/>
      <c r="B48" s="65"/>
      <c r="C48" s="65"/>
      <c r="D48" s="65"/>
      <c r="E48" s="274" t="s">
        <v>480</v>
      </c>
      <c r="F48" s="275"/>
      <c r="G48" s="275"/>
      <c r="H48" s="275"/>
      <c r="I48" s="275"/>
      <c r="J48" s="275"/>
      <c r="K48" s="275"/>
      <c r="L48" s="276"/>
      <c r="M48" s="244" t="str">
        <f>IF(Work作業エリア!AB2=0,"",MIDB(Work作業エリア!AB2,1,1))</f>
        <v/>
      </c>
      <c r="N48" s="283"/>
      <c r="O48" s="244" t="str">
        <f>MIDB(Work作業エリア!AB2,2,1)</f>
        <v/>
      </c>
      <c r="P48" s="283"/>
      <c r="Q48" s="244" t="str">
        <f>MIDB(Work作業エリア!AB2,3,1)</f>
        <v/>
      </c>
      <c r="R48" s="283"/>
      <c r="S48" s="244" t="str">
        <f>MIDB(Work作業エリア!AB2,4,1)</f>
        <v/>
      </c>
      <c r="T48" s="283"/>
      <c r="U48" s="244" t="str">
        <f>MIDB(Work作業エリア!AB2,5,1)</f>
        <v/>
      </c>
      <c r="V48" s="283"/>
      <c r="W48" s="244" t="str">
        <f>MIDB(Work作業エリア!AB2,6,1)</f>
        <v/>
      </c>
      <c r="X48" s="283"/>
      <c r="Y48" s="244" t="str">
        <f>MIDB(Work作業エリア!AB2,7,1)</f>
        <v/>
      </c>
      <c r="Z48" s="283"/>
      <c r="AA48" s="244" t="str">
        <f>MIDB(Work作業エリア!AB2,8,1)</f>
        <v/>
      </c>
      <c r="AB48" s="283"/>
      <c r="AC48" s="244" t="str">
        <f>MIDB(Work作業エリア!AB2,9,1)</f>
        <v/>
      </c>
      <c r="AD48" s="283"/>
      <c r="AE48" s="244" t="str">
        <f>MIDB(Work作業エリア!AB2,10,1)</f>
        <v/>
      </c>
      <c r="AF48" s="283"/>
      <c r="AG48" s="244" t="str">
        <f>MIDB(Work作業エリア!AB2,11,1)</f>
        <v/>
      </c>
      <c r="AH48" s="283"/>
      <c r="AI48" s="244" t="str">
        <f>MIDB(Work作業エリア!AB2,12,1)</f>
        <v/>
      </c>
      <c r="AJ48" s="283"/>
      <c r="AK48" s="244" t="str">
        <f>MIDB(Work作業エリア!AB2,13,1)</f>
        <v/>
      </c>
      <c r="AL48" s="283"/>
      <c r="AM48" s="274" t="s">
        <v>481</v>
      </c>
      <c r="AN48" s="361"/>
      <c r="AO48" s="361"/>
      <c r="AP48" s="362"/>
      <c r="AQ48" s="244" t="str">
        <f>MIDB(Work作業エリア!AC2,1,1)</f>
        <v/>
      </c>
      <c r="AR48" s="283"/>
      <c r="AS48" s="244" t="str">
        <f>MIDB(Work作業エリア!AC2,2,1)</f>
        <v/>
      </c>
      <c r="AT48" s="283"/>
      <c r="AU48" s="69"/>
      <c r="AV48" s="69"/>
      <c r="AW48" s="69"/>
      <c r="AX48" s="69"/>
      <c r="AY48" s="69"/>
      <c r="AZ48" s="65"/>
      <c r="BA48" s="65"/>
      <c r="BB48" s="65"/>
      <c r="BC48" s="65"/>
      <c r="BD48" s="65"/>
      <c r="BE48" s="65"/>
      <c r="BF48" s="65"/>
      <c r="BG48" s="65"/>
      <c r="BH48" s="65"/>
      <c r="BI48" s="65"/>
      <c r="BJ48" s="65"/>
      <c r="BK48" s="65"/>
      <c r="BL48" s="65"/>
      <c r="BM48" s="65"/>
      <c r="BN48" s="65"/>
      <c r="BO48" s="65"/>
      <c r="BP48" s="65"/>
      <c r="BQ48" s="65"/>
      <c r="BR48" s="65"/>
      <c r="BS48" s="65"/>
      <c r="BT48" s="65"/>
      <c r="BU48" s="65"/>
      <c r="BV48" s="65"/>
    </row>
    <row r="49" spans="1:74" ht="8.15" customHeight="1">
      <c r="A49" s="65"/>
      <c r="B49" s="65"/>
      <c r="C49" s="65"/>
      <c r="D49" s="65"/>
      <c r="E49" s="277"/>
      <c r="F49" s="278"/>
      <c r="G49" s="278"/>
      <c r="H49" s="278"/>
      <c r="I49" s="278"/>
      <c r="J49" s="278"/>
      <c r="K49" s="278"/>
      <c r="L49" s="279"/>
      <c r="M49" s="284"/>
      <c r="N49" s="285"/>
      <c r="O49" s="284"/>
      <c r="P49" s="285"/>
      <c r="Q49" s="284"/>
      <c r="R49" s="285"/>
      <c r="S49" s="284"/>
      <c r="T49" s="285"/>
      <c r="U49" s="284"/>
      <c r="V49" s="285"/>
      <c r="W49" s="284"/>
      <c r="X49" s="285"/>
      <c r="Y49" s="284"/>
      <c r="Z49" s="285"/>
      <c r="AA49" s="284"/>
      <c r="AB49" s="285"/>
      <c r="AC49" s="284"/>
      <c r="AD49" s="285"/>
      <c r="AE49" s="284"/>
      <c r="AF49" s="285"/>
      <c r="AG49" s="284"/>
      <c r="AH49" s="285"/>
      <c r="AI49" s="284"/>
      <c r="AJ49" s="285"/>
      <c r="AK49" s="284"/>
      <c r="AL49" s="285"/>
      <c r="AM49" s="363"/>
      <c r="AN49" s="364"/>
      <c r="AO49" s="364"/>
      <c r="AP49" s="365"/>
      <c r="AQ49" s="284"/>
      <c r="AR49" s="285"/>
      <c r="AS49" s="284"/>
      <c r="AT49" s="285"/>
      <c r="AU49" s="69"/>
      <c r="AV49" s="69"/>
      <c r="AW49" s="69"/>
      <c r="AX49" s="69"/>
      <c r="AY49" s="69"/>
      <c r="AZ49" s="69"/>
      <c r="BA49" s="69"/>
      <c r="BB49" s="69"/>
      <c r="BC49" s="69"/>
      <c r="BD49" s="69"/>
      <c r="BE49" s="69"/>
      <c r="BF49" s="69"/>
      <c r="BG49" s="69"/>
      <c r="BH49" s="69"/>
      <c r="BI49" s="69"/>
      <c r="BJ49" s="69"/>
      <c r="BK49" s="69"/>
      <c r="BL49" s="69"/>
      <c r="BM49" s="69"/>
      <c r="BN49" s="65"/>
      <c r="BO49" s="65"/>
      <c r="BP49" s="65"/>
      <c r="BQ49" s="65"/>
      <c r="BR49" s="65"/>
      <c r="BS49" s="65"/>
      <c r="BT49" s="65"/>
      <c r="BU49" s="65"/>
      <c r="BV49" s="65"/>
    </row>
    <row r="50" spans="1:74" ht="8.15" customHeight="1" thickBot="1">
      <c r="A50" s="65"/>
      <c r="B50" s="65"/>
      <c r="C50" s="65"/>
      <c r="D50" s="65"/>
      <c r="E50" s="65"/>
      <c r="F50" s="65"/>
      <c r="G50" s="65"/>
      <c r="H50" s="65"/>
      <c r="I50" s="65"/>
      <c r="J50" s="65"/>
      <c r="K50" s="65"/>
      <c r="L50" s="65"/>
      <c r="M50" s="65"/>
      <c r="N50" s="65"/>
      <c r="O50" s="65"/>
      <c r="P50" s="65"/>
      <c r="Q50" s="69"/>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row>
    <row r="51" spans="1:74" ht="8.15" customHeight="1">
      <c r="A51" s="65"/>
      <c r="B51" s="65"/>
      <c r="C51" s="65"/>
      <c r="D51" s="65"/>
      <c r="E51" s="274" t="s">
        <v>482</v>
      </c>
      <c r="F51" s="275"/>
      <c r="G51" s="275"/>
      <c r="H51" s="275"/>
      <c r="I51" s="275"/>
      <c r="J51" s="275"/>
      <c r="K51" s="275"/>
      <c r="L51" s="275"/>
      <c r="M51" s="275"/>
      <c r="N51" s="276"/>
      <c r="O51" s="268" t="s">
        <v>485</v>
      </c>
      <c r="P51" s="366"/>
      <c r="Q51" s="331" t="str">
        <f>IF(Work作業エリア!AF2=0,"",Work作業エリア!AF2)</f>
        <v/>
      </c>
      <c r="R51" s="332"/>
      <c r="S51" s="332"/>
      <c r="T51" s="332"/>
      <c r="U51" s="332"/>
      <c r="V51" s="332"/>
      <c r="W51" s="332"/>
      <c r="X51" s="332"/>
      <c r="Y51" s="332"/>
      <c r="Z51" s="333"/>
      <c r="AA51" s="268" t="s">
        <v>486</v>
      </c>
      <c r="AB51" s="366"/>
      <c r="AC51" s="331" t="str">
        <f>IF(Work作業エリア!AG2=0,"",Work作業エリア!AG2)</f>
        <v/>
      </c>
      <c r="AD51" s="332"/>
      <c r="AE51" s="332"/>
      <c r="AF51" s="332"/>
      <c r="AG51" s="332"/>
      <c r="AH51" s="332"/>
      <c r="AI51" s="332"/>
      <c r="AJ51" s="332"/>
      <c r="AK51" s="332"/>
      <c r="AL51" s="333"/>
      <c r="AM51" s="65"/>
      <c r="AN51" s="65"/>
      <c r="AO51" s="65"/>
      <c r="AP51" s="65"/>
      <c r="AQ51" s="65"/>
      <c r="AR51" s="65"/>
      <c r="AS51" s="65"/>
      <c r="AT51" s="65"/>
      <c r="AU51" s="65"/>
      <c r="AV51" s="65"/>
      <c r="AW51" s="65"/>
      <c r="AX51" s="65"/>
      <c r="AY51" s="65"/>
      <c r="AZ51" s="65"/>
      <c r="BA51" s="65"/>
      <c r="BB51" s="65"/>
      <c r="BC51" s="65"/>
      <c r="BD51" s="65"/>
      <c r="BE51" s="286" t="s">
        <v>514</v>
      </c>
      <c r="BF51" s="287"/>
      <c r="BG51" s="287"/>
      <c r="BH51" s="287"/>
      <c r="BI51" s="287"/>
      <c r="BJ51" s="287"/>
      <c r="BK51" s="287"/>
      <c r="BL51" s="288"/>
      <c r="BM51" s="295" t="str">
        <f>Work作業エリア!AJ2</f>
        <v/>
      </c>
      <c r="BN51" s="296"/>
      <c r="BO51" s="296"/>
      <c r="BP51" s="296"/>
      <c r="BQ51" s="297"/>
      <c r="BR51" s="65"/>
      <c r="BS51" s="65"/>
      <c r="BT51" s="65"/>
      <c r="BU51" s="65"/>
      <c r="BV51" s="65"/>
    </row>
    <row r="52" spans="1:74" ht="8.15" customHeight="1">
      <c r="A52" s="65"/>
      <c r="B52" s="65"/>
      <c r="C52" s="65"/>
      <c r="D52" s="65"/>
      <c r="E52" s="277"/>
      <c r="F52" s="278"/>
      <c r="G52" s="278"/>
      <c r="H52" s="278"/>
      <c r="I52" s="278"/>
      <c r="J52" s="278"/>
      <c r="K52" s="278"/>
      <c r="L52" s="278"/>
      <c r="M52" s="278"/>
      <c r="N52" s="279"/>
      <c r="O52" s="367"/>
      <c r="P52" s="368"/>
      <c r="Q52" s="334"/>
      <c r="R52" s="335"/>
      <c r="S52" s="335"/>
      <c r="T52" s="335"/>
      <c r="U52" s="335"/>
      <c r="V52" s="335"/>
      <c r="W52" s="335"/>
      <c r="X52" s="335"/>
      <c r="Y52" s="335"/>
      <c r="Z52" s="336"/>
      <c r="AA52" s="367"/>
      <c r="AB52" s="368"/>
      <c r="AC52" s="334"/>
      <c r="AD52" s="335"/>
      <c r="AE52" s="335"/>
      <c r="AF52" s="335"/>
      <c r="AG52" s="335"/>
      <c r="AH52" s="335"/>
      <c r="AI52" s="335"/>
      <c r="AJ52" s="335"/>
      <c r="AK52" s="335"/>
      <c r="AL52" s="336"/>
      <c r="AM52" s="65"/>
      <c r="AN52" s="65"/>
      <c r="AO52" s="65"/>
      <c r="AP52" s="65"/>
      <c r="AQ52" s="65"/>
      <c r="AR52" s="65"/>
      <c r="AS52" s="65"/>
      <c r="AT52" s="65"/>
      <c r="AU52" s="65"/>
      <c r="AV52" s="69"/>
      <c r="AW52" s="69"/>
      <c r="AX52" s="69"/>
      <c r="AY52" s="69"/>
      <c r="AZ52" s="69"/>
      <c r="BA52" s="69"/>
      <c r="BB52" s="69"/>
      <c r="BC52" s="65"/>
      <c r="BD52" s="65"/>
      <c r="BE52" s="289"/>
      <c r="BF52" s="290"/>
      <c r="BG52" s="290"/>
      <c r="BH52" s="290"/>
      <c r="BI52" s="290"/>
      <c r="BJ52" s="290"/>
      <c r="BK52" s="290"/>
      <c r="BL52" s="291"/>
      <c r="BM52" s="298"/>
      <c r="BN52" s="299"/>
      <c r="BO52" s="299"/>
      <c r="BP52" s="299"/>
      <c r="BQ52" s="300"/>
      <c r="BR52" s="65"/>
      <c r="BS52" s="65"/>
      <c r="BT52" s="65"/>
      <c r="BU52" s="65"/>
      <c r="BV52" s="65"/>
    </row>
    <row r="53" spans="1:74" ht="8.15" customHeight="1">
      <c r="A53" s="65"/>
      <c r="B53" s="65"/>
      <c r="C53" s="65"/>
      <c r="D53" s="65"/>
      <c r="E53" s="274" t="s">
        <v>483</v>
      </c>
      <c r="F53" s="275"/>
      <c r="G53" s="275"/>
      <c r="H53" s="275"/>
      <c r="I53" s="275"/>
      <c r="J53" s="275"/>
      <c r="K53" s="275"/>
      <c r="L53" s="275"/>
      <c r="M53" s="275"/>
      <c r="N53" s="276"/>
      <c r="O53" s="367"/>
      <c r="P53" s="368"/>
      <c r="Q53" s="331" t="str">
        <f>IF(Work作業エリア!AH2=0,"",Work作業エリア!AH2)</f>
        <v/>
      </c>
      <c r="R53" s="332"/>
      <c r="S53" s="332"/>
      <c r="T53" s="332"/>
      <c r="U53" s="332"/>
      <c r="V53" s="332"/>
      <c r="W53" s="332"/>
      <c r="X53" s="332"/>
      <c r="Y53" s="332"/>
      <c r="Z53" s="333"/>
      <c r="AA53" s="367"/>
      <c r="AB53" s="368"/>
      <c r="AC53" s="331" t="str">
        <f>IF(Work作業エリア!AI2=0,"",Work作業エリア!AI2)</f>
        <v/>
      </c>
      <c r="AD53" s="332"/>
      <c r="AE53" s="332"/>
      <c r="AF53" s="332"/>
      <c r="AG53" s="332"/>
      <c r="AH53" s="332"/>
      <c r="AI53" s="332"/>
      <c r="AJ53" s="332"/>
      <c r="AK53" s="332"/>
      <c r="AL53" s="333"/>
      <c r="AM53" s="65"/>
      <c r="AN53" s="65"/>
      <c r="AO53" s="65"/>
      <c r="AP53" s="65"/>
      <c r="AQ53" s="65"/>
      <c r="AR53" s="65"/>
      <c r="AS53" s="65"/>
      <c r="AT53" s="65"/>
      <c r="AU53" s="65"/>
      <c r="AV53" s="65"/>
      <c r="AW53" s="65"/>
      <c r="AX53" s="65"/>
      <c r="AY53" s="65"/>
      <c r="AZ53" s="65"/>
      <c r="BA53" s="65"/>
      <c r="BB53" s="65"/>
      <c r="BC53" s="65"/>
      <c r="BD53" s="65"/>
      <c r="BE53" s="289"/>
      <c r="BF53" s="290"/>
      <c r="BG53" s="290"/>
      <c r="BH53" s="290"/>
      <c r="BI53" s="290"/>
      <c r="BJ53" s="290"/>
      <c r="BK53" s="290"/>
      <c r="BL53" s="291"/>
      <c r="BM53" s="298"/>
      <c r="BN53" s="299"/>
      <c r="BO53" s="299"/>
      <c r="BP53" s="299"/>
      <c r="BQ53" s="300"/>
      <c r="BR53" s="65"/>
      <c r="BS53" s="65"/>
      <c r="BT53" s="65"/>
      <c r="BU53" s="65"/>
      <c r="BV53" s="65"/>
    </row>
    <row r="54" spans="1:74" ht="8.15" customHeight="1">
      <c r="A54" s="65"/>
      <c r="B54" s="65"/>
      <c r="C54" s="65"/>
      <c r="D54" s="65"/>
      <c r="E54" s="277"/>
      <c r="F54" s="278"/>
      <c r="G54" s="278"/>
      <c r="H54" s="278"/>
      <c r="I54" s="278"/>
      <c r="J54" s="278"/>
      <c r="K54" s="278"/>
      <c r="L54" s="278"/>
      <c r="M54" s="278"/>
      <c r="N54" s="279"/>
      <c r="O54" s="367"/>
      <c r="P54" s="368"/>
      <c r="Q54" s="334"/>
      <c r="R54" s="335"/>
      <c r="S54" s="335"/>
      <c r="T54" s="335"/>
      <c r="U54" s="335"/>
      <c r="V54" s="335"/>
      <c r="W54" s="335"/>
      <c r="X54" s="335"/>
      <c r="Y54" s="335"/>
      <c r="Z54" s="336"/>
      <c r="AA54" s="367"/>
      <c r="AB54" s="368"/>
      <c r="AC54" s="334"/>
      <c r="AD54" s="335"/>
      <c r="AE54" s="335"/>
      <c r="AF54" s="335"/>
      <c r="AG54" s="335"/>
      <c r="AH54" s="335"/>
      <c r="AI54" s="335"/>
      <c r="AJ54" s="335"/>
      <c r="AK54" s="335"/>
      <c r="AL54" s="336"/>
      <c r="AM54" s="65"/>
      <c r="AN54" s="65"/>
      <c r="AO54" s="65"/>
      <c r="AP54" s="65"/>
      <c r="AQ54" s="65"/>
      <c r="AR54" s="65"/>
      <c r="AS54" s="65"/>
      <c r="AT54" s="65"/>
      <c r="AU54" s="65"/>
      <c r="AV54" s="65"/>
      <c r="AW54" s="65"/>
      <c r="AX54" s="65"/>
      <c r="AY54" s="65"/>
      <c r="AZ54" s="65"/>
      <c r="BA54" s="65"/>
      <c r="BB54" s="65"/>
      <c r="BC54" s="65"/>
      <c r="BD54" s="65"/>
      <c r="BE54" s="289"/>
      <c r="BF54" s="290"/>
      <c r="BG54" s="290"/>
      <c r="BH54" s="290"/>
      <c r="BI54" s="290"/>
      <c r="BJ54" s="290"/>
      <c r="BK54" s="290"/>
      <c r="BL54" s="291"/>
      <c r="BM54" s="298"/>
      <c r="BN54" s="299"/>
      <c r="BO54" s="299"/>
      <c r="BP54" s="299"/>
      <c r="BQ54" s="300"/>
      <c r="BR54" s="65"/>
      <c r="BS54" s="65"/>
      <c r="BT54" s="65"/>
      <c r="BU54" s="65"/>
      <c r="BV54" s="65"/>
    </row>
    <row r="55" spans="1:74" ht="8.15" customHeight="1">
      <c r="A55" s="65"/>
      <c r="B55" s="65"/>
      <c r="C55" s="65"/>
      <c r="D55" s="65"/>
      <c r="E55" s="274" t="s">
        <v>484</v>
      </c>
      <c r="F55" s="275"/>
      <c r="G55" s="275"/>
      <c r="H55" s="275"/>
      <c r="I55" s="275"/>
      <c r="J55" s="275"/>
      <c r="K55" s="275"/>
      <c r="L55" s="275"/>
      <c r="M55" s="275"/>
      <c r="N55" s="276"/>
      <c r="O55" s="367"/>
      <c r="P55" s="368"/>
      <c r="Q55" s="244" t="str">
        <f>IF(Work作業エリア!AD2=0,"",MID(Work作業エリア!AD2,1,1))</f>
        <v/>
      </c>
      <c r="R55" s="283"/>
      <c r="S55" s="244" t="str">
        <f>MID(Work作業エリア!AD2,2,1)</f>
        <v/>
      </c>
      <c r="T55" s="283"/>
      <c r="U55" s="244" t="str">
        <f>MID(Work作業エリア!AD2,3,1)</f>
        <v/>
      </c>
      <c r="V55" s="283"/>
      <c r="W55" s="244" t="str">
        <f>MID(Work作業エリア!AD2,4,1)</f>
        <v/>
      </c>
      <c r="X55" s="283"/>
      <c r="Y55" s="244" t="str">
        <f>MID(Work作業エリア!AD2,5,1)</f>
        <v/>
      </c>
      <c r="Z55" s="283"/>
      <c r="AA55" s="367"/>
      <c r="AB55" s="368"/>
      <c r="AC55" s="244" t="str">
        <f>IF(Work作業エリア!AE2=0,"",MID(Work作業エリア!AE2,1,1))</f>
        <v/>
      </c>
      <c r="AD55" s="283"/>
      <c r="AE55" s="244" t="str">
        <f>MID(Work作業エリア!AE2,2,1)</f>
        <v/>
      </c>
      <c r="AF55" s="283"/>
      <c r="AG55" s="244" t="str">
        <f>MID(Work作業エリア!AE2,3,1)</f>
        <v/>
      </c>
      <c r="AH55" s="283"/>
      <c r="AI55" s="244" t="str">
        <f>MID(Work作業エリア!AE2,4,1)</f>
        <v/>
      </c>
      <c r="AJ55" s="283"/>
      <c r="AK55" s="244" t="str">
        <f>MID(Work作業エリア!AE2,5,1)</f>
        <v/>
      </c>
      <c r="AL55" s="283"/>
      <c r="AM55" s="69"/>
      <c r="AN55" s="69"/>
      <c r="AO55" s="69"/>
      <c r="AP55" s="69"/>
      <c r="AQ55" s="69"/>
      <c r="AR55" s="69"/>
      <c r="AS55" s="69"/>
      <c r="AT55" s="69"/>
      <c r="AU55" s="69"/>
      <c r="AV55" s="69"/>
      <c r="AW55" s="69"/>
      <c r="AX55" s="69"/>
      <c r="AY55" s="69"/>
      <c r="AZ55" s="69"/>
      <c r="BA55" s="69"/>
      <c r="BB55" s="69"/>
      <c r="BC55" s="69"/>
      <c r="BD55" s="65"/>
      <c r="BE55" s="289"/>
      <c r="BF55" s="290"/>
      <c r="BG55" s="290"/>
      <c r="BH55" s="290"/>
      <c r="BI55" s="290"/>
      <c r="BJ55" s="290"/>
      <c r="BK55" s="290"/>
      <c r="BL55" s="291"/>
      <c r="BM55" s="298"/>
      <c r="BN55" s="299"/>
      <c r="BO55" s="299"/>
      <c r="BP55" s="299"/>
      <c r="BQ55" s="300"/>
      <c r="BR55" s="65"/>
      <c r="BS55" s="65"/>
      <c r="BT55" s="65"/>
      <c r="BU55" s="65"/>
      <c r="BV55" s="65"/>
    </row>
    <row r="56" spans="1:74" ht="8.15" customHeight="1" thickBot="1">
      <c r="A56" s="65"/>
      <c r="B56" s="65"/>
      <c r="C56" s="65"/>
      <c r="D56" s="65"/>
      <c r="E56" s="277"/>
      <c r="F56" s="278"/>
      <c r="G56" s="278"/>
      <c r="H56" s="278"/>
      <c r="I56" s="278"/>
      <c r="J56" s="278"/>
      <c r="K56" s="278"/>
      <c r="L56" s="278"/>
      <c r="M56" s="278"/>
      <c r="N56" s="279"/>
      <c r="O56" s="369"/>
      <c r="P56" s="370"/>
      <c r="Q56" s="284"/>
      <c r="R56" s="285"/>
      <c r="S56" s="284"/>
      <c r="T56" s="285"/>
      <c r="U56" s="284"/>
      <c r="V56" s="285"/>
      <c r="W56" s="284"/>
      <c r="X56" s="285"/>
      <c r="Y56" s="284"/>
      <c r="Z56" s="285"/>
      <c r="AA56" s="369"/>
      <c r="AB56" s="370"/>
      <c r="AC56" s="284"/>
      <c r="AD56" s="285"/>
      <c r="AE56" s="284"/>
      <c r="AF56" s="285"/>
      <c r="AG56" s="284"/>
      <c r="AH56" s="285"/>
      <c r="AI56" s="284"/>
      <c r="AJ56" s="285"/>
      <c r="AK56" s="284"/>
      <c r="AL56" s="285"/>
      <c r="AM56" s="69"/>
      <c r="AN56" s="69"/>
      <c r="AO56" s="69"/>
      <c r="AP56" s="69"/>
      <c r="AQ56" s="69"/>
      <c r="AR56" s="69"/>
      <c r="AS56" s="69"/>
      <c r="AT56" s="69"/>
      <c r="AU56" s="69"/>
      <c r="AV56" s="69"/>
      <c r="AW56" s="69"/>
      <c r="AX56" s="69"/>
      <c r="AY56" s="69"/>
      <c r="AZ56" s="69"/>
      <c r="BA56" s="69"/>
      <c r="BB56" s="69"/>
      <c r="BC56" s="69"/>
      <c r="BD56" s="65"/>
      <c r="BE56" s="292"/>
      <c r="BF56" s="293"/>
      <c r="BG56" s="293"/>
      <c r="BH56" s="293"/>
      <c r="BI56" s="293"/>
      <c r="BJ56" s="293"/>
      <c r="BK56" s="293"/>
      <c r="BL56" s="294"/>
      <c r="BM56" s="301"/>
      <c r="BN56" s="302"/>
      <c r="BO56" s="302"/>
      <c r="BP56" s="302"/>
      <c r="BQ56" s="303"/>
      <c r="BR56" s="65"/>
      <c r="BS56" s="65"/>
      <c r="BT56" s="65"/>
      <c r="BU56" s="65"/>
      <c r="BV56" s="65"/>
    </row>
    <row r="57" spans="1:74" ht="8.15" customHeight="1">
      <c r="A57" s="65"/>
      <c r="B57" s="65"/>
      <c r="C57" s="65"/>
      <c r="D57" s="65"/>
      <c r="E57" s="65"/>
      <c r="F57" s="65"/>
      <c r="G57" s="65"/>
      <c r="H57" s="65"/>
      <c r="I57" s="65"/>
      <c r="J57" s="65"/>
      <c r="K57" s="65"/>
      <c r="L57" s="65"/>
      <c r="M57" s="65"/>
      <c r="N57" s="65"/>
      <c r="O57" s="65"/>
      <c r="P57" s="65"/>
      <c r="Q57" s="69"/>
      <c r="R57" s="69"/>
      <c r="S57" s="69"/>
      <c r="T57" s="69"/>
      <c r="U57" s="69"/>
      <c r="V57" s="69"/>
      <c r="W57" s="69"/>
      <c r="X57" s="69"/>
      <c r="Y57" s="69"/>
      <c r="Z57" s="69"/>
      <c r="AA57" s="69"/>
      <c r="AB57" s="69"/>
      <c r="AC57" s="69"/>
      <c r="AD57" s="69"/>
      <c r="AE57" s="69"/>
      <c r="AF57" s="69"/>
      <c r="AG57" s="69"/>
      <c r="AH57" s="69"/>
      <c r="AI57" s="69"/>
      <c r="AJ57" s="65"/>
      <c r="AK57" s="65"/>
      <c r="AL57" s="65"/>
      <c r="AM57" s="69"/>
      <c r="AN57" s="69"/>
      <c r="AO57" s="69"/>
      <c r="AP57" s="69"/>
      <c r="AQ57" s="69"/>
      <c r="AR57" s="69"/>
      <c r="AS57" s="69"/>
      <c r="AT57" s="69"/>
      <c r="AU57" s="69"/>
      <c r="AV57" s="69"/>
      <c r="AW57" s="69"/>
      <c r="AX57" s="69"/>
      <c r="AY57" s="69"/>
      <c r="AZ57" s="69"/>
      <c r="BA57" s="69"/>
      <c r="BB57" s="69"/>
      <c r="BC57" s="69"/>
      <c r="BD57" s="65"/>
      <c r="BE57" s="65"/>
      <c r="BF57" s="65"/>
      <c r="BG57" s="65"/>
      <c r="BH57" s="65"/>
      <c r="BI57" s="65"/>
      <c r="BJ57" s="65"/>
      <c r="BK57" s="65"/>
      <c r="BL57" s="65"/>
      <c r="BM57" s="65"/>
      <c r="BN57" s="65"/>
      <c r="BO57" s="69"/>
      <c r="BP57" s="69"/>
      <c r="BQ57" s="69"/>
      <c r="BR57" s="65"/>
      <c r="BS57" s="65"/>
      <c r="BT57" s="65"/>
      <c r="BU57" s="65"/>
      <c r="BV57" s="65"/>
    </row>
    <row r="58" spans="1:74" ht="8.15" customHeight="1">
      <c r="A58" s="65"/>
      <c r="B58" s="65"/>
      <c r="C58" s="65"/>
      <c r="D58" s="65"/>
      <c r="E58" s="268" t="s">
        <v>488</v>
      </c>
      <c r="F58" s="269"/>
      <c r="G58" s="274" t="s">
        <v>489</v>
      </c>
      <c r="H58" s="275"/>
      <c r="I58" s="275"/>
      <c r="J58" s="275"/>
      <c r="K58" s="275"/>
      <c r="L58" s="275"/>
      <c r="M58" s="275"/>
      <c r="N58" s="276"/>
      <c r="O58" s="331" t="str">
        <f>IF(Work作業エリア!AK2=0,"",Work作業エリア!AK2)</f>
        <v/>
      </c>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332"/>
      <c r="AQ58" s="332"/>
      <c r="AR58" s="332"/>
      <c r="AS58" s="332"/>
      <c r="AT58" s="332"/>
      <c r="AU58" s="332"/>
      <c r="AV58" s="332"/>
      <c r="AW58" s="332"/>
      <c r="AX58" s="332"/>
      <c r="AY58" s="332"/>
      <c r="AZ58" s="332"/>
      <c r="BA58" s="332"/>
      <c r="BB58" s="333"/>
      <c r="BC58" s="69"/>
      <c r="BD58" s="65"/>
      <c r="BE58" s="65"/>
      <c r="BF58" s="65"/>
      <c r="BG58" s="65"/>
      <c r="BH58" s="65"/>
      <c r="BI58" s="65"/>
      <c r="BJ58" s="65"/>
      <c r="BK58" s="65"/>
      <c r="BL58" s="65"/>
      <c r="BM58" s="65"/>
      <c r="BN58" s="65"/>
      <c r="BO58" s="69"/>
      <c r="BP58" s="69"/>
      <c r="BQ58" s="69"/>
      <c r="BR58" s="65"/>
      <c r="BS58" s="65"/>
      <c r="BT58" s="65"/>
      <c r="BU58" s="65"/>
      <c r="BV58" s="65"/>
    </row>
    <row r="59" spans="1:74" ht="8.15" customHeight="1">
      <c r="A59" s="65"/>
      <c r="B59" s="65"/>
      <c r="C59" s="65"/>
      <c r="D59" s="65"/>
      <c r="E59" s="270"/>
      <c r="F59" s="271"/>
      <c r="G59" s="277"/>
      <c r="H59" s="278"/>
      <c r="I59" s="278"/>
      <c r="J59" s="278"/>
      <c r="K59" s="278"/>
      <c r="L59" s="278"/>
      <c r="M59" s="278"/>
      <c r="N59" s="279"/>
      <c r="O59" s="334"/>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c r="AU59" s="335"/>
      <c r="AV59" s="335"/>
      <c r="AW59" s="335"/>
      <c r="AX59" s="335"/>
      <c r="AY59" s="335"/>
      <c r="AZ59" s="335"/>
      <c r="BA59" s="335"/>
      <c r="BB59" s="336"/>
      <c r="BC59" s="69"/>
      <c r="BD59" s="69"/>
      <c r="BE59" s="65"/>
      <c r="BF59" s="65"/>
      <c r="BG59" s="65"/>
      <c r="BH59" s="65"/>
      <c r="BI59" s="65"/>
      <c r="BJ59" s="65"/>
      <c r="BK59" s="65"/>
      <c r="BL59" s="65"/>
      <c r="BM59" s="65"/>
      <c r="BN59" s="65"/>
      <c r="BO59" s="69"/>
      <c r="BP59" s="69"/>
      <c r="BQ59" s="69"/>
      <c r="BR59" s="65"/>
      <c r="BS59" s="65"/>
      <c r="BT59" s="65"/>
      <c r="BU59" s="65"/>
      <c r="BV59" s="65"/>
    </row>
    <row r="60" spans="1:74" ht="8.15" customHeight="1">
      <c r="A60" s="65"/>
      <c r="B60" s="65"/>
      <c r="C60" s="65"/>
      <c r="D60" s="65"/>
      <c r="E60" s="270"/>
      <c r="F60" s="271"/>
      <c r="G60" s="274" t="s">
        <v>490</v>
      </c>
      <c r="H60" s="275"/>
      <c r="I60" s="275"/>
      <c r="J60" s="275"/>
      <c r="K60" s="275"/>
      <c r="L60" s="275"/>
      <c r="M60" s="275"/>
      <c r="N60" s="276"/>
      <c r="O60" s="331" t="str">
        <f>IF(Work作業エリア!AL2=0,"",Work作業エリア!AL2)</f>
        <v/>
      </c>
      <c r="P60" s="332"/>
      <c r="Q60" s="332"/>
      <c r="R60" s="332"/>
      <c r="S60" s="332"/>
      <c r="T60" s="332"/>
      <c r="U60" s="332"/>
      <c r="V60" s="332"/>
      <c r="W60" s="332"/>
      <c r="X60" s="332"/>
      <c r="Y60" s="332"/>
      <c r="Z60" s="332"/>
      <c r="AA60" s="332"/>
      <c r="AB60" s="332"/>
      <c r="AC60" s="332"/>
      <c r="AD60" s="332"/>
      <c r="AE60" s="332"/>
      <c r="AF60" s="332"/>
      <c r="AG60" s="332"/>
      <c r="AH60" s="332"/>
      <c r="AI60" s="332"/>
      <c r="AJ60" s="332"/>
      <c r="AK60" s="332"/>
      <c r="AL60" s="332"/>
      <c r="AM60" s="332"/>
      <c r="AN60" s="332"/>
      <c r="AO60" s="332"/>
      <c r="AP60" s="332"/>
      <c r="AQ60" s="332"/>
      <c r="AR60" s="332"/>
      <c r="AS60" s="332"/>
      <c r="AT60" s="332"/>
      <c r="AU60" s="332"/>
      <c r="AV60" s="332"/>
      <c r="AW60" s="332"/>
      <c r="AX60" s="332"/>
      <c r="AY60" s="332"/>
      <c r="AZ60" s="332"/>
      <c r="BA60" s="332"/>
      <c r="BB60" s="332"/>
      <c r="BC60" s="332"/>
      <c r="BD60" s="332"/>
      <c r="BE60" s="332"/>
      <c r="BF60" s="332"/>
      <c r="BG60" s="332"/>
      <c r="BH60" s="332"/>
      <c r="BI60" s="332"/>
      <c r="BJ60" s="332"/>
      <c r="BK60" s="332"/>
      <c r="BL60" s="332"/>
      <c r="BM60" s="332"/>
      <c r="BN60" s="332"/>
      <c r="BO60" s="332"/>
      <c r="BP60" s="332"/>
      <c r="BQ60" s="332"/>
      <c r="BR60" s="332"/>
      <c r="BS60" s="332"/>
      <c r="BT60" s="332"/>
      <c r="BU60" s="332"/>
      <c r="BV60" s="333"/>
    </row>
    <row r="61" spans="1:74" ht="8.15" customHeight="1">
      <c r="A61" s="65"/>
      <c r="B61" s="65"/>
      <c r="C61" s="65"/>
      <c r="D61" s="65"/>
      <c r="E61" s="270"/>
      <c r="F61" s="271"/>
      <c r="G61" s="280"/>
      <c r="H61" s="281"/>
      <c r="I61" s="281"/>
      <c r="J61" s="281"/>
      <c r="K61" s="281"/>
      <c r="L61" s="281"/>
      <c r="M61" s="281"/>
      <c r="N61" s="282"/>
      <c r="O61" s="334"/>
      <c r="P61" s="335"/>
      <c r="Q61" s="335"/>
      <c r="R61" s="335"/>
      <c r="S61" s="335"/>
      <c r="T61" s="335"/>
      <c r="U61" s="335"/>
      <c r="V61" s="335"/>
      <c r="W61" s="335"/>
      <c r="X61" s="335"/>
      <c r="Y61" s="335"/>
      <c r="Z61" s="335"/>
      <c r="AA61" s="335"/>
      <c r="AB61" s="335"/>
      <c r="AC61" s="335"/>
      <c r="AD61" s="335"/>
      <c r="AE61" s="335"/>
      <c r="AF61" s="335"/>
      <c r="AG61" s="335"/>
      <c r="AH61" s="335"/>
      <c r="AI61" s="335"/>
      <c r="AJ61" s="335"/>
      <c r="AK61" s="335"/>
      <c r="AL61" s="335"/>
      <c r="AM61" s="335"/>
      <c r="AN61" s="335"/>
      <c r="AO61" s="335"/>
      <c r="AP61" s="335"/>
      <c r="AQ61" s="335"/>
      <c r="AR61" s="335"/>
      <c r="AS61" s="335"/>
      <c r="AT61" s="335"/>
      <c r="AU61" s="335"/>
      <c r="AV61" s="335"/>
      <c r="AW61" s="335"/>
      <c r="AX61" s="335"/>
      <c r="AY61" s="335"/>
      <c r="AZ61" s="335"/>
      <c r="BA61" s="335"/>
      <c r="BB61" s="335"/>
      <c r="BC61" s="335"/>
      <c r="BD61" s="335"/>
      <c r="BE61" s="335"/>
      <c r="BF61" s="335"/>
      <c r="BG61" s="335"/>
      <c r="BH61" s="335"/>
      <c r="BI61" s="335"/>
      <c r="BJ61" s="335"/>
      <c r="BK61" s="335"/>
      <c r="BL61" s="335"/>
      <c r="BM61" s="335"/>
      <c r="BN61" s="335"/>
      <c r="BO61" s="335"/>
      <c r="BP61" s="335"/>
      <c r="BQ61" s="335"/>
      <c r="BR61" s="335"/>
      <c r="BS61" s="335"/>
      <c r="BT61" s="335"/>
      <c r="BU61" s="335"/>
      <c r="BV61" s="336"/>
    </row>
    <row r="62" spans="1:74" ht="8.15" customHeight="1">
      <c r="A62" s="65"/>
      <c r="B62" s="65"/>
      <c r="C62" s="65"/>
      <c r="D62" s="65"/>
      <c r="E62" s="270"/>
      <c r="F62" s="271"/>
      <c r="G62" s="274" t="s">
        <v>491</v>
      </c>
      <c r="H62" s="275"/>
      <c r="I62" s="275"/>
      <c r="J62" s="275"/>
      <c r="K62" s="275"/>
      <c r="L62" s="275"/>
      <c r="M62" s="275"/>
      <c r="N62" s="275"/>
      <c r="O62" s="275"/>
      <c r="P62" s="275"/>
      <c r="Q62" s="275"/>
      <c r="R62" s="276"/>
      <c r="S62" s="331" t="str">
        <f>IF(Work作業エリア!AM2=0,"",Work作業エリア!AM2)</f>
        <v/>
      </c>
      <c r="T62" s="332"/>
      <c r="U62" s="332"/>
      <c r="V62" s="332"/>
      <c r="W62" s="332"/>
      <c r="X62" s="332"/>
      <c r="Y62" s="332"/>
      <c r="Z62" s="332"/>
      <c r="AA62" s="332"/>
      <c r="AB62" s="332"/>
      <c r="AC62" s="332"/>
      <c r="AD62" s="332"/>
      <c r="AE62" s="332"/>
      <c r="AF62" s="332"/>
      <c r="AG62" s="332"/>
      <c r="AH62" s="332"/>
      <c r="AI62" s="332"/>
      <c r="AJ62" s="332"/>
      <c r="AK62" s="332"/>
      <c r="AL62" s="332"/>
      <c r="AM62" s="332"/>
      <c r="AN62" s="332"/>
      <c r="AO62" s="332"/>
      <c r="AP62" s="332"/>
      <c r="AQ62" s="332"/>
      <c r="AR62" s="332"/>
      <c r="AS62" s="332"/>
      <c r="AT62" s="332"/>
      <c r="AU62" s="332"/>
      <c r="AV62" s="333"/>
      <c r="AW62" s="274" t="s">
        <v>499</v>
      </c>
      <c r="AX62" s="348"/>
      <c r="AY62" s="348"/>
      <c r="AZ62" s="348"/>
      <c r="BA62" s="348"/>
      <c r="BB62" s="349"/>
      <c r="BC62" s="353" t="str">
        <f>IF(Work作業エリア!AN2=0,"",Work作業エリア!AN2)</f>
        <v/>
      </c>
      <c r="BD62" s="354"/>
      <c r="BE62" s="354"/>
      <c r="BF62" s="354"/>
      <c r="BG62" s="354"/>
      <c r="BH62" s="354"/>
      <c r="BI62" s="354"/>
      <c r="BJ62" s="354"/>
      <c r="BK62" s="354"/>
      <c r="BL62" s="354"/>
      <c r="BM62" s="354"/>
      <c r="BN62" s="354"/>
      <c r="BO62" s="354"/>
      <c r="BP62" s="354"/>
      <c r="BQ62" s="354"/>
      <c r="BR62" s="354"/>
      <c r="BS62" s="354"/>
      <c r="BT62" s="354"/>
      <c r="BU62" s="354"/>
      <c r="BV62" s="355"/>
    </row>
    <row r="63" spans="1:74" ht="8.15" customHeight="1">
      <c r="A63" s="65"/>
      <c r="B63" s="65"/>
      <c r="C63" s="65"/>
      <c r="D63" s="65"/>
      <c r="E63" s="270"/>
      <c r="F63" s="271"/>
      <c r="G63" s="280"/>
      <c r="H63" s="281"/>
      <c r="I63" s="281"/>
      <c r="J63" s="281"/>
      <c r="K63" s="281"/>
      <c r="L63" s="281"/>
      <c r="M63" s="281"/>
      <c r="N63" s="281"/>
      <c r="O63" s="281"/>
      <c r="P63" s="281"/>
      <c r="Q63" s="281"/>
      <c r="R63" s="282"/>
      <c r="S63" s="334"/>
      <c r="T63" s="335"/>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335"/>
      <c r="AV63" s="336"/>
      <c r="AW63" s="350"/>
      <c r="AX63" s="351"/>
      <c r="AY63" s="351"/>
      <c r="AZ63" s="351"/>
      <c r="BA63" s="351"/>
      <c r="BB63" s="352"/>
      <c r="BC63" s="356"/>
      <c r="BD63" s="357"/>
      <c r="BE63" s="357"/>
      <c r="BF63" s="357"/>
      <c r="BG63" s="357"/>
      <c r="BH63" s="357"/>
      <c r="BI63" s="357"/>
      <c r="BJ63" s="357"/>
      <c r="BK63" s="357"/>
      <c r="BL63" s="357"/>
      <c r="BM63" s="357"/>
      <c r="BN63" s="357"/>
      <c r="BO63" s="357"/>
      <c r="BP63" s="357"/>
      <c r="BQ63" s="357"/>
      <c r="BR63" s="357"/>
      <c r="BS63" s="357"/>
      <c r="BT63" s="357"/>
      <c r="BU63" s="357"/>
      <c r="BV63" s="358"/>
    </row>
    <row r="64" spans="1:74" ht="8.15" customHeight="1">
      <c r="A64" s="65"/>
      <c r="B64" s="65"/>
      <c r="C64" s="65"/>
      <c r="D64" s="65"/>
      <c r="E64" s="270"/>
      <c r="F64" s="271"/>
      <c r="G64" s="253" t="s">
        <v>492</v>
      </c>
      <c r="H64" s="359"/>
      <c r="I64" s="359"/>
      <c r="J64" s="359"/>
      <c r="K64" s="359"/>
      <c r="L64" s="359"/>
      <c r="M64" s="359"/>
      <c r="N64" s="359"/>
      <c r="O64" s="359"/>
      <c r="P64" s="359"/>
      <c r="Q64" s="359"/>
      <c r="R64" s="359"/>
      <c r="S64" s="359"/>
      <c r="T64" s="359"/>
      <c r="U64" s="359"/>
      <c r="V64" s="360"/>
      <c r="W64" s="253" t="s">
        <v>497</v>
      </c>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5"/>
      <c r="AW64" s="253" t="s">
        <v>498</v>
      </c>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254"/>
      <c r="BT64" s="254"/>
      <c r="BU64" s="254"/>
      <c r="BV64" s="255"/>
    </row>
    <row r="65" spans="1:74" ht="8.15" customHeight="1">
      <c r="A65" s="65"/>
      <c r="B65" s="65"/>
      <c r="C65" s="65"/>
      <c r="D65" s="65"/>
      <c r="E65" s="270"/>
      <c r="F65" s="271"/>
      <c r="G65" s="244" t="str">
        <f>MIDB(Work作業エリア!AO2,1,1)</f>
        <v/>
      </c>
      <c r="H65" s="283"/>
      <c r="I65" s="244" t="str">
        <f>MIDB(Work作業エリア!AO2,2,1)</f>
        <v/>
      </c>
      <c r="J65" s="283"/>
      <c r="K65" s="244" t="str">
        <f>MIDB(Work作業エリア!AO2,3,1)</f>
        <v/>
      </c>
      <c r="L65" s="283"/>
      <c r="M65" s="244" t="s">
        <v>487</v>
      </c>
      <c r="N65" s="283"/>
      <c r="O65" s="244" t="str">
        <f>MIDB(Work作業エリア!AO2,4,1)</f>
        <v/>
      </c>
      <c r="P65" s="283"/>
      <c r="Q65" s="244" t="str">
        <f>MIDB(Work作業エリア!AO2,5,1)</f>
        <v/>
      </c>
      <c r="R65" s="283"/>
      <c r="S65" s="244" t="str">
        <f>MIDB(Work作業エリア!AO2,6,1)</f>
        <v/>
      </c>
      <c r="T65" s="283"/>
      <c r="U65" s="244" t="str">
        <f>MIDB(Work作業エリア!AO2,7,1)</f>
        <v/>
      </c>
      <c r="V65" s="283"/>
      <c r="W65" s="331" t="str">
        <f>IF(Work作業エリア!AQ2=0,"",Work作業エリア!AQ2)</f>
        <v/>
      </c>
      <c r="X65" s="332"/>
      <c r="Y65" s="332"/>
      <c r="Z65" s="332"/>
      <c r="AA65" s="332"/>
      <c r="AB65" s="332"/>
      <c r="AC65" s="332"/>
      <c r="AD65" s="332"/>
      <c r="AE65" s="332"/>
      <c r="AF65" s="332"/>
      <c r="AG65" s="332"/>
      <c r="AH65" s="332"/>
      <c r="AI65" s="332"/>
      <c r="AJ65" s="332"/>
      <c r="AK65" s="332"/>
      <c r="AL65" s="332"/>
      <c r="AM65" s="332"/>
      <c r="AN65" s="332"/>
      <c r="AO65" s="332"/>
      <c r="AP65" s="332"/>
      <c r="AQ65" s="332"/>
      <c r="AR65" s="332"/>
      <c r="AS65" s="332"/>
      <c r="AT65" s="332"/>
      <c r="AU65" s="332"/>
      <c r="AV65" s="333"/>
      <c r="AW65" s="331" t="str">
        <f>IF(Work作業エリア!AR2=0,"",Work作業エリア!AR2)</f>
        <v/>
      </c>
      <c r="AX65" s="332"/>
      <c r="AY65" s="332"/>
      <c r="AZ65" s="332"/>
      <c r="BA65" s="332"/>
      <c r="BB65" s="332"/>
      <c r="BC65" s="332"/>
      <c r="BD65" s="332"/>
      <c r="BE65" s="332"/>
      <c r="BF65" s="332"/>
      <c r="BG65" s="332"/>
      <c r="BH65" s="332"/>
      <c r="BI65" s="332"/>
      <c r="BJ65" s="332"/>
      <c r="BK65" s="332"/>
      <c r="BL65" s="332"/>
      <c r="BM65" s="332"/>
      <c r="BN65" s="332"/>
      <c r="BO65" s="332"/>
      <c r="BP65" s="332"/>
      <c r="BQ65" s="332"/>
      <c r="BR65" s="332"/>
      <c r="BS65" s="332"/>
      <c r="BT65" s="332"/>
      <c r="BU65" s="332"/>
      <c r="BV65" s="333"/>
    </row>
    <row r="66" spans="1:74" ht="8.15" customHeight="1">
      <c r="A66" s="65"/>
      <c r="B66" s="65"/>
      <c r="C66" s="65"/>
      <c r="D66" s="65"/>
      <c r="E66" s="270"/>
      <c r="F66" s="271"/>
      <c r="G66" s="284"/>
      <c r="H66" s="285"/>
      <c r="I66" s="284"/>
      <c r="J66" s="285"/>
      <c r="K66" s="284"/>
      <c r="L66" s="285"/>
      <c r="M66" s="284"/>
      <c r="N66" s="285"/>
      <c r="O66" s="284"/>
      <c r="P66" s="285"/>
      <c r="Q66" s="284"/>
      <c r="R66" s="285"/>
      <c r="S66" s="284"/>
      <c r="T66" s="285"/>
      <c r="U66" s="284"/>
      <c r="V66" s="285"/>
      <c r="W66" s="334"/>
      <c r="X66" s="335"/>
      <c r="Y66" s="335"/>
      <c r="Z66" s="335"/>
      <c r="AA66" s="335"/>
      <c r="AB66" s="335"/>
      <c r="AC66" s="335"/>
      <c r="AD66" s="335"/>
      <c r="AE66" s="335"/>
      <c r="AF66" s="335"/>
      <c r="AG66" s="335"/>
      <c r="AH66" s="335"/>
      <c r="AI66" s="335"/>
      <c r="AJ66" s="335"/>
      <c r="AK66" s="335"/>
      <c r="AL66" s="335"/>
      <c r="AM66" s="335"/>
      <c r="AN66" s="335"/>
      <c r="AO66" s="335"/>
      <c r="AP66" s="335"/>
      <c r="AQ66" s="335"/>
      <c r="AR66" s="335"/>
      <c r="AS66" s="335"/>
      <c r="AT66" s="335"/>
      <c r="AU66" s="335"/>
      <c r="AV66" s="336"/>
      <c r="AW66" s="334"/>
      <c r="AX66" s="335"/>
      <c r="AY66" s="335"/>
      <c r="AZ66" s="335"/>
      <c r="BA66" s="335"/>
      <c r="BB66" s="335"/>
      <c r="BC66" s="335"/>
      <c r="BD66" s="335"/>
      <c r="BE66" s="335"/>
      <c r="BF66" s="335"/>
      <c r="BG66" s="335"/>
      <c r="BH66" s="335"/>
      <c r="BI66" s="335"/>
      <c r="BJ66" s="335"/>
      <c r="BK66" s="335"/>
      <c r="BL66" s="335"/>
      <c r="BM66" s="335"/>
      <c r="BN66" s="335"/>
      <c r="BO66" s="335"/>
      <c r="BP66" s="335"/>
      <c r="BQ66" s="335"/>
      <c r="BR66" s="335"/>
      <c r="BS66" s="335"/>
      <c r="BT66" s="335"/>
      <c r="BU66" s="335"/>
      <c r="BV66" s="336"/>
    </row>
    <row r="67" spans="1:74" ht="8.15" customHeight="1">
      <c r="A67" s="65"/>
      <c r="B67" s="65"/>
      <c r="C67" s="65"/>
      <c r="D67" s="65"/>
      <c r="E67" s="270"/>
      <c r="F67" s="271"/>
      <c r="G67" s="253" t="s">
        <v>500</v>
      </c>
      <c r="H67" s="254"/>
      <c r="I67" s="254"/>
      <c r="J67" s="254"/>
      <c r="K67" s="254"/>
      <c r="L67" s="254"/>
      <c r="M67" s="254"/>
      <c r="N67" s="254"/>
      <c r="O67" s="254"/>
      <c r="P67" s="254"/>
      <c r="Q67" s="254"/>
      <c r="R67" s="254"/>
      <c r="S67" s="254"/>
      <c r="T67" s="254"/>
      <c r="U67" s="254"/>
      <c r="V67" s="255"/>
      <c r="W67" s="253" t="s">
        <v>495</v>
      </c>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5"/>
      <c r="AW67" s="253" t="s">
        <v>496</v>
      </c>
      <c r="AX67" s="254"/>
      <c r="AY67" s="254"/>
      <c r="AZ67" s="254"/>
      <c r="BA67" s="254"/>
      <c r="BB67" s="254"/>
      <c r="BC67" s="254"/>
      <c r="BD67" s="254"/>
      <c r="BE67" s="254"/>
      <c r="BF67" s="254"/>
      <c r="BG67" s="254"/>
      <c r="BH67" s="254"/>
      <c r="BI67" s="254"/>
      <c r="BJ67" s="254"/>
      <c r="BK67" s="254"/>
      <c r="BL67" s="254"/>
      <c r="BM67" s="254"/>
      <c r="BN67" s="254"/>
      <c r="BO67" s="254"/>
      <c r="BP67" s="254"/>
      <c r="BQ67" s="254"/>
      <c r="BR67" s="254"/>
      <c r="BS67" s="254"/>
      <c r="BT67" s="254"/>
      <c r="BU67" s="254"/>
      <c r="BV67" s="255"/>
    </row>
    <row r="68" spans="1:74" ht="8.15" customHeight="1">
      <c r="A68" s="65"/>
      <c r="B68" s="65"/>
      <c r="C68" s="65"/>
      <c r="D68" s="65"/>
      <c r="E68" s="270"/>
      <c r="F68" s="271"/>
      <c r="G68" s="331" t="str">
        <f>IF(Work作業エリア!AS2=0,"",Work作業エリア!AS2)</f>
        <v/>
      </c>
      <c r="H68" s="332"/>
      <c r="I68" s="332"/>
      <c r="J68" s="332"/>
      <c r="K68" s="332"/>
      <c r="L68" s="332"/>
      <c r="M68" s="332"/>
      <c r="N68" s="332"/>
      <c r="O68" s="332"/>
      <c r="P68" s="332"/>
      <c r="Q68" s="332"/>
      <c r="R68" s="332"/>
      <c r="S68" s="332"/>
      <c r="T68" s="332"/>
      <c r="U68" s="332"/>
      <c r="V68" s="333"/>
      <c r="W68" s="331" t="str">
        <f>IF(Work作業エリア!AT2=0,"",Work作業エリア!AT2)</f>
        <v/>
      </c>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3"/>
      <c r="AW68" s="331" t="str">
        <f>IF(Work作業エリア!AU2=0,"",Work作業エリア!AU2)</f>
        <v/>
      </c>
      <c r="AX68" s="332"/>
      <c r="AY68" s="332"/>
      <c r="AZ68" s="332"/>
      <c r="BA68" s="332"/>
      <c r="BB68" s="332"/>
      <c r="BC68" s="332"/>
      <c r="BD68" s="332"/>
      <c r="BE68" s="332"/>
      <c r="BF68" s="332"/>
      <c r="BG68" s="332"/>
      <c r="BH68" s="332"/>
      <c r="BI68" s="332"/>
      <c r="BJ68" s="332"/>
      <c r="BK68" s="332"/>
      <c r="BL68" s="332"/>
      <c r="BM68" s="332"/>
      <c r="BN68" s="332"/>
      <c r="BO68" s="332"/>
      <c r="BP68" s="332"/>
      <c r="BQ68" s="332"/>
      <c r="BR68" s="332"/>
      <c r="BS68" s="332"/>
      <c r="BT68" s="332"/>
      <c r="BU68" s="332"/>
      <c r="BV68" s="333"/>
    </row>
    <row r="69" spans="1:74" ht="8.15" customHeight="1">
      <c r="A69" s="65"/>
      <c r="B69" s="65"/>
      <c r="C69" s="65"/>
      <c r="D69" s="65"/>
      <c r="E69" s="270"/>
      <c r="F69" s="271"/>
      <c r="G69" s="334"/>
      <c r="H69" s="335"/>
      <c r="I69" s="335"/>
      <c r="J69" s="335"/>
      <c r="K69" s="335"/>
      <c r="L69" s="335"/>
      <c r="M69" s="335"/>
      <c r="N69" s="335"/>
      <c r="O69" s="335"/>
      <c r="P69" s="335"/>
      <c r="Q69" s="335"/>
      <c r="R69" s="335"/>
      <c r="S69" s="335"/>
      <c r="T69" s="335"/>
      <c r="U69" s="335"/>
      <c r="V69" s="336"/>
      <c r="W69" s="334"/>
      <c r="X69" s="335"/>
      <c r="Y69" s="335"/>
      <c r="Z69" s="335"/>
      <c r="AA69" s="335"/>
      <c r="AB69" s="335"/>
      <c r="AC69" s="335"/>
      <c r="AD69" s="335"/>
      <c r="AE69" s="335"/>
      <c r="AF69" s="335"/>
      <c r="AG69" s="335"/>
      <c r="AH69" s="335"/>
      <c r="AI69" s="335"/>
      <c r="AJ69" s="335"/>
      <c r="AK69" s="335"/>
      <c r="AL69" s="335"/>
      <c r="AM69" s="335"/>
      <c r="AN69" s="335"/>
      <c r="AO69" s="335"/>
      <c r="AP69" s="335"/>
      <c r="AQ69" s="335"/>
      <c r="AR69" s="335"/>
      <c r="AS69" s="335"/>
      <c r="AT69" s="335"/>
      <c r="AU69" s="335"/>
      <c r="AV69" s="336"/>
      <c r="AW69" s="334"/>
      <c r="AX69" s="335"/>
      <c r="AY69" s="335"/>
      <c r="AZ69" s="335"/>
      <c r="BA69" s="335"/>
      <c r="BB69" s="335"/>
      <c r="BC69" s="335"/>
      <c r="BD69" s="335"/>
      <c r="BE69" s="335"/>
      <c r="BF69" s="335"/>
      <c r="BG69" s="335"/>
      <c r="BH69" s="335"/>
      <c r="BI69" s="335"/>
      <c r="BJ69" s="335"/>
      <c r="BK69" s="335"/>
      <c r="BL69" s="335"/>
      <c r="BM69" s="335"/>
      <c r="BN69" s="335"/>
      <c r="BO69" s="335"/>
      <c r="BP69" s="335"/>
      <c r="BQ69" s="335"/>
      <c r="BR69" s="335"/>
      <c r="BS69" s="335"/>
      <c r="BT69" s="335"/>
      <c r="BU69" s="335"/>
      <c r="BV69" s="336"/>
    </row>
    <row r="70" spans="1:74" ht="8.15" customHeight="1">
      <c r="A70" s="65"/>
      <c r="B70" s="65"/>
      <c r="C70" s="65"/>
      <c r="D70" s="65"/>
      <c r="E70" s="270"/>
      <c r="F70" s="271"/>
      <c r="G70" s="337" t="s">
        <v>501</v>
      </c>
      <c r="H70" s="338"/>
      <c r="I70" s="338"/>
      <c r="J70" s="338"/>
      <c r="K70" s="338"/>
      <c r="L70" s="338"/>
      <c r="M70" s="338"/>
      <c r="N70" s="338"/>
      <c r="O70" s="338"/>
      <c r="P70" s="338"/>
      <c r="Q70" s="338"/>
      <c r="R70" s="338"/>
      <c r="S70" s="338"/>
      <c r="T70" s="338"/>
      <c r="U70" s="338"/>
      <c r="V70" s="339"/>
      <c r="W70" s="253" t="s">
        <v>493</v>
      </c>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c r="AV70" s="255"/>
      <c r="AW70" s="253" t="s">
        <v>494</v>
      </c>
      <c r="AX70" s="254"/>
      <c r="AY70" s="254"/>
      <c r="AZ70" s="254"/>
      <c r="BA70" s="254"/>
      <c r="BB70" s="254"/>
      <c r="BC70" s="254"/>
      <c r="BD70" s="254"/>
      <c r="BE70" s="254"/>
      <c r="BF70" s="254"/>
      <c r="BG70" s="254"/>
      <c r="BH70" s="254"/>
      <c r="BI70" s="254"/>
      <c r="BJ70" s="254"/>
      <c r="BK70" s="254"/>
      <c r="BL70" s="254"/>
      <c r="BM70" s="254"/>
      <c r="BN70" s="254"/>
      <c r="BO70" s="254"/>
      <c r="BP70" s="254"/>
      <c r="BQ70" s="254"/>
      <c r="BR70" s="254"/>
      <c r="BS70" s="254"/>
      <c r="BT70" s="254"/>
      <c r="BU70" s="254"/>
      <c r="BV70" s="255"/>
    </row>
    <row r="71" spans="1:74" ht="8.15" customHeight="1">
      <c r="A71" s="65"/>
      <c r="B71" s="65"/>
      <c r="C71" s="65"/>
      <c r="D71" s="65"/>
      <c r="E71" s="270"/>
      <c r="F71" s="271"/>
      <c r="G71" s="340"/>
      <c r="H71" s="341"/>
      <c r="I71" s="341"/>
      <c r="J71" s="341"/>
      <c r="K71" s="341"/>
      <c r="L71" s="341"/>
      <c r="M71" s="341"/>
      <c r="N71" s="341"/>
      <c r="O71" s="341"/>
      <c r="P71" s="341"/>
      <c r="Q71" s="341"/>
      <c r="R71" s="341"/>
      <c r="S71" s="341"/>
      <c r="T71" s="341"/>
      <c r="U71" s="341"/>
      <c r="V71" s="342"/>
      <c r="W71" s="244" t="str">
        <f>IF(Work作業エリア!AV2=0,"",MIDB(Work作業エリア!AV2,1,1))</f>
        <v/>
      </c>
      <c r="X71" s="283"/>
      <c r="Y71" s="244" t="str">
        <f>MIDB(Work作業エリア!AV2,2,1)</f>
        <v/>
      </c>
      <c r="Z71" s="283"/>
      <c r="AA71" s="244" t="str">
        <f>MIDB(Work作業エリア!AV2,3,1)</f>
        <v/>
      </c>
      <c r="AB71" s="283"/>
      <c r="AC71" s="244" t="str">
        <f>MIDB(Work作業エリア!AV2,4,1)</f>
        <v/>
      </c>
      <c r="AD71" s="283"/>
      <c r="AE71" s="244" t="str">
        <f>MIDB(Work作業エリア!AV2,5,1)</f>
        <v/>
      </c>
      <c r="AF71" s="283"/>
      <c r="AG71" s="244" t="str">
        <f>MIDB(Work作業エリア!AV2,6,1)</f>
        <v/>
      </c>
      <c r="AH71" s="283"/>
      <c r="AI71" s="244" t="str">
        <f>MIDB(Work作業エリア!AV2,7,1)</f>
        <v/>
      </c>
      <c r="AJ71" s="283"/>
      <c r="AK71" s="244" t="str">
        <f>MIDB(Work作業エリア!AV2,8,1)</f>
        <v/>
      </c>
      <c r="AL71" s="283"/>
      <c r="AM71" s="244" t="str">
        <f>MIDB(Work作業エリア!AV2,9,1)</f>
        <v/>
      </c>
      <c r="AN71" s="283"/>
      <c r="AO71" s="244" t="str">
        <f>MIDB(Work作業エリア!AV2,10,1)</f>
        <v/>
      </c>
      <c r="AP71" s="283"/>
      <c r="AQ71" s="244" t="str">
        <f>MIDB(Work作業エリア!AV2,11,1)</f>
        <v/>
      </c>
      <c r="AR71" s="283"/>
      <c r="AS71" s="244" t="str">
        <f>MIDB(Work作業エリア!AV2,12,1)</f>
        <v/>
      </c>
      <c r="AT71" s="283"/>
      <c r="AU71" s="244" t="str">
        <f>MIDB(Work作業エリア!AV2,13,1)</f>
        <v/>
      </c>
      <c r="AV71" s="283"/>
      <c r="AW71" s="244" t="str">
        <f>IF(Work作業エリア!AW2=0,"",MIDB(Work作業エリア!AW2,1,1))</f>
        <v/>
      </c>
      <c r="AX71" s="283"/>
      <c r="AY71" s="244" t="str">
        <f>MIDB(Work作業エリア!AW2,2,1)</f>
        <v/>
      </c>
      <c r="AZ71" s="283"/>
      <c r="BA71" s="244" t="str">
        <f>MIDB(Work作業エリア!AW2,3,1)</f>
        <v/>
      </c>
      <c r="BB71" s="283"/>
      <c r="BC71" s="244" t="str">
        <f>MIDB(Work作業エリア!AW2,4,1)</f>
        <v/>
      </c>
      <c r="BD71" s="283"/>
      <c r="BE71" s="244" t="str">
        <f>MIDB(Work作業エリア!AW2,5,1)</f>
        <v/>
      </c>
      <c r="BF71" s="283"/>
      <c r="BG71" s="244" t="str">
        <f>MIDB(Work作業エリア!AW2,6,1)</f>
        <v/>
      </c>
      <c r="BH71" s="283"/>
      <c r="BI71" s="244" t="str">
        <f>MIDB(Work作業エリア!AW2,7,1)</f>
        <v/>
      </c>
      <c r="BJ71" s="283"/>
      <c r="BK71" s="244" t="str">
        <f>MIDB(Work作業エリア!AW2,8,1)</f>
        <v/>
      </c>
      <c r="BL71" s="283"/>
      <c r="BM71" s="244" t="str">
        <f>MIDB(Work作業エリア!AW2,9,1)</f>
        <v/>
      </c>
      <c r="BN71" s="283"/>
      <c r="BO71" s="244" t="str">
        <f>MIDB(Work作業エリア!AW2,10,1)</f>
        <v/>
      </c>
      <c r="BP71" s="283"/>
      <c r="BQ71" s="244" t="str">
        <f>MIDB(Work作業エリア!AW2,11,1)</f>
        <v/>
      </c>
      <c r="BR71" s="283"/>
      <c r="BS71" s="244" t="str">
        <f>MIDB(Work作業エリア!AW2,12,1)</f>
        <v/>
      </c>
      <c r="BT71" s="283"/>
      <c r="BU71" s="244" t="str">
        <f>MIDB(Work作業エリア!AW2,13,1)</f>
        <v/>
      </c>
      <c r="BV71" s="283"/>
    </row>
    <row r="72" spans="1:74" ht="8.15" customHeight="1">
      <c r="A72" s="65"/>
      <c r="B72" s="65"/>
      <c r="C72" s="65"/>
      <c r="D72" s="65"/>
      <c r="E72" s="272"/>
      <c r="F72" s="273"/>
      <c r="G72" s="343"/>
      <c r="H72" s="344"/>
      <c r="I72" s="344"/>
      <c r="J72" s="344"/>
      <c r="K72" s="344"/>
      <c r="L72" s="344"/>
      <c r="M72" s="344"/>
      <c r="N72" s="344"/>
      <c r="O72" s="344"/>
      <c r="P72" s="344"/>
      <c r="Q72" s="344"/>
      <c r="R72" s="344"/>
      <c r="S72" s="344"/>
      <c r="T72" s="344"/>
      <c r="U72" s="344"/>
      <c r="V72" s="345"/>
      <c r="W72" s="284"/>
      <c r="X72" s="285"/>
      <c r="Y72" s="284"/>
      <c r="Z72" s="285"/>
      <c r="AA72" s="284"/>
      <c r="AB72" s="285"/>
      <c r="AC72" s="284"/>
      <c r="AD72" s="285"/>
      <c r="AE72" s="284"/>
      <c r="AF72" s="285"/>
      <c r="AG72" s="284"/>
      <c r="AH72" s="285"/>
      <c r="AI72" s="284"/>
      <c r="AJ72" s="285"/>
      <c r="AK72" s="284"/>
      <c r="AL72" s="285"/>
      <c r="AM72" s="284"/>
      <c r="AN72" s="285"/>
      <c r="AO72" s="284"/>
      <c r="AP72" s="285"/>
      <c r="AQ72" s="284"/>
      <c r="AR72" s="285"/>
      <c r="AS72" s="284"/>
      <c r="AT72" s="285"/>
      <c r="AU72" s="284"/>
      <c r="AV72" s="285"/>
      <c r="AW72" s="284"/>
      <c r="AX72" s="285"/>
      <c r="AY72" s="284"/>
      <c r="AZ72" s="285"/>
      <c r="BA72" s="284"/>
      <c r="BB72" s="285"/>
      <c r="BC72" s="284"/>
      <c r="BD72" s="285"/>
      <c r="BE72" s="284"/>
      <c r="BF72" s="285"/>
      <c r="BG72" s="284"/>
      <c r="BH72" s="285"/>
      <c r="BI72" s="284"/>
      <c r="BJ72" s="285"/>
      <c r="BK72" s="284"/>
      <c r="BL72" s="285"/>
      <c r="BM72" s="284"/>
      <c r="BN72" s="285"/>
      <c r="BO72" s="284"/>
      <c r="BP72" s="285"/>
      <c r="BQ72" s="284"/>
      <c r="BR72" s="285"/>
      <c r="BS72" s="284"/>
      <c r="BT72" s="285"/>
      <c r="BU72" s="284"/>
      <c r="BV72" s="285"/>
    </row>
    <row r="73" spans="1:74" ht="8.15" customHeight="1" thickBot="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c r="BV73" s="65"/>
    </row>
    <row r="74" spans="1:74" ht="8.15" customHeight="1">
      <c r="A74" s="65"/>
      <c r="B74" s="65"/>
      <c r="C74" s="65"/>
      <c r="D74" s="65"/>
      <c r="E74" s="259" t="s">
        <v>515</v>
      </c>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C74" s="260"/>
      <c r="BD74" s="260"/>
      <c r="BE74" s="260"/>
      <c r="BF74" s="260"/>
      <c r="BG74" s="260"/>
      <c r="BH74" s="260"/>
      <c r="BI74" s="260"/>
      <c r="BJ74" s="260"/>
      <c r="BK74" s="260"/>
      <c r="BL74" s="260"/>
      <c r="BM74" s="260"/>
      <c r="BN74" s="260"/>
      <c r="BO74" s="260"/>
      <c r="BP74" s="260"/>
      <c r="BQ74" s="260"/>
      <c r="BR74" s="260"/>
      <c r="BS74" s="260"/>
      <c r="BT74" s="260"/>
      <c r="BU74" s="260"/>
      <c r="BV74" s="261"/>
    </row>
    <row r="75" spans="1:74" ht="8.15" customHeight="1">
      <c r="A75" s="65"/>
      <c r="B75" s="65"/>
      <c r="C75" s="65"/>
      <c r="D75" s="65"/>
      <c r="E75" s="262"/>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c r="BE75" s="263"/>
      <c r="BF75" s="263"/>
      <c r="BG75" s="263"/>
      <c r="BH75" s="263"/>
      <c r="BI75" s="263"/>
      <c r="BJ75" s="263"/>
      <c r="BK75" s="263"/>
      <c r="BL75" s="263"/>
      <c r="BM75" s="263"/>
      <c r="BN75" s="263"/>
      <c r="BO75" s="263"/>
      <c r="BP75" s="263"/>
      <c r="BQ75" s="263"/>
      <c r="BR75" s="263"/>
      <c r="BS75" s="263"/>
      <c r="BT75" s="263"/>
      <c r="BU75" s="263"/>
      <c r="BV75" s="264"/>
    </row>
    <row r="76" spans="1:74" ht="8.15" customHeight="1">
      <c r="A76" s="65"/>
      <c r="B76" s="65"/>
      <c r="C76" s="65"/>
      <c r="D76" s="65"/>
      <c r="E76" s="262"/>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63"/>
      <c r="BE76" s="263"/>
      <c r="BF76" s="263"/>
      <c r="BG76" s="263"/>
      <c r="BH76" s="263"/>
      <c r="BI76" s="263"/>
      <c r="BJ76" s="263"/>
      <c r="BK76" s="263"/>
      <c r="BL76" s="263"/>
      <c r="BM76" s="263"/>
      <c r="BN76" s="263"/>
      <c r="BO76" s="263"/>
      <c r="BP76" s="263"/>
      <c r="BQ76" s="263"/>
      <c r="BR76" s="263"/>
      <c r="BS76" s="263"/>
      <c r="BT76" s="263"/>
      <c r="BU76" s="263"/>
      <c r="BV76" s="264"/>
    </row>
    <row r="77" spans="1:74" ht="8.15" customHeight="1">
      <c r="A77" s="65"/>
      <c r="B77" s="65"/>
      <c r="C77" s="65"/>
      <c r="D77" s="65"/>
      <c r="E77" s="262"/>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63"/>
      <c r="BF77" s="263"/>
      <c r="BG77" s="263"/>
      <c r="BH77" s="263"/>
      <c r="BI77" s="263"/>
      <c r="BJ77" s="263"/>
      <c r="BK77" s="263"/>
      <c r="BL77" s="263"/>
      <c r="BM77" s="263"/>
      <c r="BN77" s="263"/>
      <c r="BO77" s="263"/>
      <c r="BP77" s="263"/>
      <c r="BQ77" s="263"/>
      <c r="BR77" s="263"/>
      <c r="BS77" s="263"/>
      <c r="BT77" s="263"/>
      <c r="BU77" s="263"/>
      <c r="BV77" s="264"/>
    </row>
    <row r="78" spans="1:74" ht="8.15" customHeight="1">
      <c r="A78" s="65"/>
      <c r="B78" s="65"/>
      <c r="C78" s="65"/>
      <c r="D78" s="65"/>
      <c r="E78" s="262"/>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63"/>
      <c r="BG78" s="263"/>
      <c r="BH78" s="263"/>
      <c r="BI78" s="263"/>
      <c r="BJ78" s="263"/>
      <c r="BK78" s="263"/>
      <c r="BL78" s="263"/>
      <c r="BM78" s="263"/>
      <c r="BN78" s="263"/>
      <c r="BO78" s="263"/>
      <c r="BP78" s="263"/>
      <c r="BQ78" s="263"/>
      <c r="BR78" s="263"/>
      <c r="BS78" s="263"/>
      <c r="BT78" s="263"/>
      <c r="BU78" s="263"/>
      <c r="BV78" s="264"/>
    </row>
    <row r="79" spans="1:74" ht="8.15" customHeight="1">
      <c r="A79" s="65"/>
      <c r="B79" s="65"/>
      <c r="C79" s="65"/>
      <c r="D79" s="65"/>
      <c r="E79" s="262"/>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3"/>
      <c r="BI79" s="263"/>
      <c r="BJ79" s="263"/>
      <c r="BK79" s="263"/>
      <c r="BL79" s="263"/>
      <c r="BM79" s="263"/>
      <c r="BN79" s="263"/>
      <c r="BO79" s="263"/>
      <c r="BP79" s="263"/>
      <c r="BQ79" s="263"/>
      <c r="BR79" s="263"/>
      <c r="BS79" s="263"/>
      <c r="BT79" s="263"/>
      <c r="BU79" s="263"/>
      <c r="BV79" s="264"/>
    </row>
    <row r="80" spans="1:74" ht="8.15" customHeight="1">
      <c r="A80" s="65"/>
      <c r="B80" s="65"/>
      <c r="C80" s="65"/>
      <c r="D80" s="65"/>
      <c r="E80" s="262"/>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63"/>
      <c r="BI80" s="263"/>
      <c r="BJ80" s="263"/>
      <c r="BK80" s="263"/>
      <c r="BL80" s="263"/>
      <c r="BM80" s="263"/>
      <c r="BN80" s="263"/>
      <c r="BO80" s="263"/>
      <c r="BP80" s="263"/>
      <c r="BQ80" s="263"/>
      <c r="BR80" s="263"/>
      <c r="BS80" s="263"/>
      <c r="BT80" s="263"/>
      <c r="BU80" s="263"/>
      <c r="BV80" s="264"/>
    </row>
    <row r="81" spans="1:74" ht="8.15" customHeight="1" thickBot="1">
      <c r="A81" s="65"/>
      <c r="B81" s="65"/>
      <c r="C81" s="65"/>
      <c r="D81" s="65"/>
      <c r="E81" s="265"/>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6"/>
      <c r="AQ81" s="266"/>
      <c r="AR81" s="266"/>
      <c r="AS81" s="266"/>
      <c r="AT81" s="266"/>
      <c r="AU81" s="266"/>
      <c r="AV81" s="266"/>
      <c r="AW81" s="266"/>
      <c r="AX81" s="266"/>
      <c r="AY81" s="266"/>
      <c r="AZ81" s="266"/>
      <c r="BA81" s="266"/>
      <c r="BB81" s="266"/>
      <c r="BC81" s="266"/>
      <c r="BD81" s="266"/>
      <c r="BE81" s="266"/>
      <c r="BF81" s="266"/>
      <c r="BG81" s="266"/>
      <c r="BH81" s="266"/>
      <c r="BI81" s="266"/>
      <c r="BJ81" s="266"/>
      <c r="BK81" s="266"/>
      <c r="BL81" s="266"/>
      <c r="BM81" s="266"/>
      <c r="BN81" s="266"/>
      <c r="BO81" s="266"/>
      <c r="BP81" s="266"/>
      <c r="BQ81" s="266"/>
      <c r="BR81" s="266"/>
      <c r="BS81" s="266"/>
      <c r="BT81" s="266"/>
      <c r="BU81" s="266"/>
      <c r="BV81" s="267"/>
    </row>
    <row r="82" spans="1:74" ht="8.15" customHeight="1" thickBot="1">
      <c r="A82" s="65"/>
      <c r="B82" s="65"/>
      <c r="C82" s="65"/>
      <c r="D82" s="65"/>
      <c r="E82" s="304" t="s">
        <v>509</v>
      </c>
      <c r="F82" s="305"/>
      <c r="G82" s="305"/>
      <c r="H82" s="305"/>
      <c r="I82" s="305"/>
      <c r="J82" s="305"/>
      <c r="K82" s="305"/>
      <c r="L82" s="305"/>
      <c r="M82" s="305"/>
      <c r="N82" s="305"/>
      <c r="O82" s="305"/>
      <c r="P82" s="305"/>
      <c r="Q82" s="306"/>
      <c r="R82" s="305" t="str">
        <f>IF(Work作業エリア!AX2=0,"",Work作業エリア!AX2)</f>
        <v/>
      </c>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7" t="s">
        <v>504</v>
      </c>
      <c r="AT82" s="308"/>
      <c r="AU82" s="308"/>
      <c r="AV82" s="308"/>
      <c r="AW82" s="309" t="s">
        <v>508</v>
      </c>
      <c r="AX82" s="256"/>
      <c r="AY82" s="256"/>
      <c r="AZ82" s="256"/>
      <c r="BA82" s="256"/>
      <c r="BB82" s="256"/>
      <c r="BC82" s="256" t="str">
        <f>IF(Work作業エリア!AZ2="","",YEAR(Work作業エリア!AZ2))</f>
        <v/>
      </c>
      <c r="BD82" s="256"/>
      <c r="BE82" s="256"/>
      <c r="BF82" s="256"/>
      <c r="BG82" s="256"/>
      <c r="BH82" s="256"/>
      <c r="BI82" s="256" t="s">
        <v>505</v>
      </c>
      <c r="BJ82" s="258"/>
      <c r="BK82" s="256" t="str">
        <f>IF(Work作業エリア!AZ2="","",MONTH(Work作業エリア!AZ2))</f>
        <v/>
      </c>
      <c r="BL82" s="256"/>
      <c r="BM82" s="256"/>
      <c r="BN82" s="256"/>
      <c r="BO82" s="256" t="s">
        <v>507</v>
      </c>
      <c r="BP82" s="258"/>
      <c r="BQ82" s="256" t="str">
        <f>IF(Work作業エリア!AZ2="","",DAY(Work作業エリア!AZ2))</f>
        <v/>
      </c>
      <c r="BR82" s="256"/>
      <c r="BS82" s="256"/>
      <c r="BT82" s="256"/>
      <c r="BU82" s="256" t="s">
        <v>506</v>
      </c>
      <c r="BV82" s="257"/>
    </row>
    <row r="83" spans="1:74" ht="8.15" customHeight="1" thickBot="1">
      <c r="A83" s="65"/>
      <c r="B83" s="65"/>
      <c r="C83" s="65"/>
      <c r="D83" s="65"/>
      <c r="E83" s="304"/>
      <c r="F83" s="305"/>
      <c r="G83" s="305"/>
      <c r="H83" s="305"/>
      <c r="I83" s="305"/>
      <c r="J83" s="305"/>
      <c r="K83" s="305"/>
      <c r="L83" s="305"/>
      <c r="M83" s="305"/>
      <c r="N83" s="305"/>
      <c r="O83" s="305"/>
      <c r="P83" s="305"/>
      <c r="Q83" s="306"/>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305"/>
      <c r="AP83" s="305"/>
      <c r="AQ83" s="305"/>
      <c r="AR83" s="305"/>
      <c r="AS83" s="308"/>
      <c r="AT83" s="308"/>
      <c r="AU83" s="308"/>
      <c r="AV83" s="308"/>
      <c r="AW83" s="309"/>
      <c r="AX83" s="256"/>
      <c r="AY83" s="256"/>
      <c r="AZ83" s="256"/>
      <c r="BA83" s="256"/>
      <c r="BB83" s="256"/>
      <c r="BC83" s="256"/>
      <c r="BD83" s="256"/>
      <c r="BE83" s="256"/>
      <c r="BF83" s="256"/>
      <c r="BG83" s="256"/>
      <c r="BH83" s="256"/>
      <c r="BI83" s="258"/>
      <c r="BJ83" s="258"/>
      <c r="BK83" s="256"/>
      <c r="BL83" s="256"/>
      <c r="BM83" s="256"/>
      <c r="BN83" s="256"/>
      <c r="BO83" s="258"/>
      <c r="BP83" s="258"/>
      <c r="BQ83" s="256"/>
      <c r="BR83" s="256"/>
      <c r="BS83" s="256"/>
      <c r="BT83" s="256"/>
      <c r="BU83" s="258"/>
      <c r="BV83" s="257"/>
    </row>
    <row r="84" spans="1:74" ht="8.15" customHeight="1" thickBot="1">
      <c r="A84" s="65"/>
      <c r="B84" s="65"/>
      <c r="C84" s="65"/>
      <c r="D84" s="65"/>
      <c r="E84" s="304"/>
      <c r="F84" s="305"/>
      <c r="G84" s="305"/>
      <c r="H84" s="305"/>
      <c r="I84" s="305"/>
      <c r="J84" s="305"/>
      <c r="K84" s="305"/>
      <c r="L84" s="305"/>
      <c r="M84" s="305"/>
      <c r="N84" s="305"/>
      <c r="O84" s="305"/>
      <c r="P84" s="305"/>
      <c r="Q84" s="306"/>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305"/>
      <c r="AP84" s="305"/>
      <c r="AQ84" s="305"/>
      <c r="AR84" s="305"/>
      <c r="AS84" s="308"/>
      <c r="AT84" s="308"/>
      <c r="AU84" s="308"/>
      <c r="AV84" s="308"/>
      <c r="AW84" s="309"/>
      <c r="AX84" s="256"/>
      <c r="AY84" s="256"/>
      <c r="AZ84" s="256"/>
      <c r="BA84" s="256"/>
      <c r="BB84" s="256"/>
      <c r="BC84" s="256"/>
      <c r="BD84" s="256"/>
      <c r="BE84" s="256"/>
      <c r="BF84" s="256"/>
      <c r="BG84" s="256"/>
      <c r="BH84" s="256"/>
      <c r="BI84" s="258"/>
      <c r="BJ84" s="258"/>
      <c r="BK84" s="256"/>
      <c r="BL84" s="256"/>
      <c r="BM84" s="256"/>
      <c r="BN84" s="256"/>
      <c r="BO84" s="258"/>
      <c r="BP84" s="258"/>
      <c r="BQ84" s="256"/>
      <c r="BR84" s="256"/>
      <c r="BS84" s="256"/>
      <c r="BT84" s="256"/>
      <c r="BU84" s="258"/>
      <c r="BV84" s="257"/>
    </row>
    <row r="85" spans="1:74" ht="8.15" customHeight="1" thickBot="1">
      <c r="A85" s="65"/>
      <c r="B85" s="65"/>
      <c r="C85" s="65"/>
      <c r="D85" s="65"/>
      <c r="E85" s="304" t="s">
        <v>510</v>
      </c>
      <c r="F85" s="305"/>
      <c r="G85" s="305"/>
      <c r="H85" s="305"/>
      <c r="I85" s="305"/>
      <c r="J85" s="305"/>
      <c r="K85" s="305"/>
      <c r="L85" s="305"/>
      <c r="M85" s="305"/>
      <c r="N85" s="305"/>
      <c r="O85" s="305"/>
      <c r="P85" s="305"/>
      <c r="Q85" s="306"/>
      <c r="R85" s="346" t="str">
        <f>IF(Work作業エリア!BA2=0,"",Work作業エリア!BA2)</f>
        <v/>
      </c>
      <c r="S85" s="346"/>
      <c r="T85" s="346"/>
      <c r="U85" s="346"/>
      <c r="V85" s="346"/>
      <c r="W85" s="346"/>
      <c r="X85" s="346"/>
      <c r="Y85" s="346"/>
      <c r="Z85" s="346"/>
      <c r="AA85" s="346"/>
      <c r="AB85" s="346"/>
      <c r="AC85" s="346"/>
      <c r="AD85" s="346"/>
      <c r="AE85" s="346"/>
      <c r="AF85" s="346"/>
      <c r="AG85" s="346"/>
      <c r="AH85" s="346"/>
      <c r="AI85" s="346"/>
      <c r="AJ85" s="346"/>
      <c r="AK85" s="346"/>
      <c r="AL85" s="346"/>
      <c r="AM85" s="346"/>
      <c r="AN85" s="346"/>
      <c r="AO85" s="346"/>
      <c r="AP85" s="346"/>
      <c r="AQ85" s="346"/>
      <c r="AR85" s="346"/>
      <c r="AS85" s="346"/>
      <c r="AT85" s="346"/>
      <c r="AU85" s="346"/>
      <c r="AV85" s="346"/>
      <c r="AW85" s="346"/>
      <c r="AX85" s="346"/>
      <c r="AY85" s="346"/>
      <c r="AZ85" s="346"/>
      <c r="BA85" s="346"/>
      <c r="BB85" s="346"/>
      <c r="BC85" s="346"/>
      <c r="BD85" s="346"/>
      <c r="BE85" s="346"/>
      <c r="BF85" s="346"/>
      <c r="BG85" s="346"/>
      <c r="BH85" s="346"/>
      <c r="BI85" s="346"/>
      <c r="BJ85" s="346"/>
      <c r="BK85" s="346"/>
      <c r="BL85" s="346"/>
      <c r="BM85" s="346"/>
      <c r="BN85" s="346"/>
      <c r="BO85" s="346"/>
      <c r="BP85" s="346"/>
      <c r="BQ85" s="346"/>
      <c r="BR85" s="346"/>
      <c r="BS85" s="346"/>
      <c r="BT85" s="346"/>
      <c r="BU85" s="346"/>
      <c r="BV85" s="347"/>
    </row>
    <row r="86" spans="1:74" ht="8.15" customHeight="1" thickBot="1">
      <c r="A86" s="65"/>
      <c r="B86" s="65"/>
      <c r="C86" s="65"/>
      <c r="D86" s="65"/>
      <c r="E86" s="304"/>
      <c r="F86" s="305"/>
      <c r="G86" s="305"/>
      <c r="H86" s="305"/>
      <c r="I86" s="305"/>
      <c r="J86" s="305"/>
      <c r="K86" s="305"/>
      <c r="L86" s="305"/>
      <c r="M86" s="305"/>
      <c r="N86" s="305"/>
      <c r="O86" s="305"/>
      <c r="P86" s="305"/>
      <c r="Q86" s="306"/>
      <c r="R86" s="346"/>
      <c r="S86" s="346"/>
      <c r="T86" s="346"/>
      <c r="U86" s="346"/>
      <c r="V86" s="346"/>
      <c r="W86" s="346"/>
      <c r="X86" s="346"/>
      <c r="Y86" s="346"/>
      <c r="Z86" s="346"/>
      <c r="AA86" s="346"/>
      <c r="AB86" s="346"/>
      <c r="AC86" s="346"/>
      <c r="AD86" s="346"/>
      <c r="AE86" s="346"/>
      <c r="AF86" s="346"/>
      <c r="AG86" s="346"/>
      <c r="AH86" s="346"/>
      <c r="AI86" s="346"/>
      <c r="AJ86" s="346"/>
      <c r="AK86" s="346"/>
      <c r="AL86" s="346"/>
      <c r="AM86" s="346"/>
      <c r="AN86" s="346"/>
      <c r="AO86" s="346"/>
      <c r="AP86" s="346"/>
      <c r="AQ86" s="346"/>
      <c r="AR86" s="346"/>
      <c r="AS86" s="346"/>
      <c r="AT86" s="346"/>
      <c r="AU86" s="346"/>
      <c r="AV86" s="346"/>
      <c r="AW86" s="346"/>
      <c r="AX86" s="346"/>
      <c r="AY86" s="346"/>
      <c r="AZ86" s="346"/>
      <c r="BA86" s="346"/>
      <c r="BB86" s="346"/>
      <c r="BC86" s="346"/>
      <c r="BD86" s="346"/>
      <c r="BE86" s="346"/>
      <c r="BF86" s="346"/>
      <c r="BG86" s="346"/>
      <c r="BH86" s="346"/>
      <c r="BI86" s="346"/>
      <c r="BJ86" s="346"/>
      <c r="BK86" s="346"/>
      <c r="BL86" s="346"/>
      <c r="BM86" s="346"/>
      <c r="BN86" s="346"/>
      <c r="BO86" s="346"/>
      <c r="BP86" s="346"/>
      <c r="BQ86" s="346"/>
      <c r="BR86" s="346"/>
      <c r="BS86" s="346"/>
      <c r="BT86" s="346"/>
      <c r="BU86" s="346"/>
      <c r="BV86" s="347"/>
    </row>
    <row r="87" spans="1:74" ht="8.15" customHeight="1" thickBot="1">
      <c r="A87" s="65"/>
      <c r="B87" s="65"/>
      <c r="C87" s="65"/>
      <c r="D87" s="65"/>
      <c r="E87" s="304"/>
      <c r="F87" s="305"/>
      <c r="G87" s="305"/>
      <c r="H87" s="305"/>
      <c r="I87" s="305"/>
      <c r="J87" s="305"/>
      <c r="K87" s="305"/>
      <c r="L87" s="305"/>
      <c r="M87" s="305"/>
      <c r="N87" s="305"/>
      <c r="O87" s="305"/>
      <c r="P87" s="305"/>
      <c r="Q87" s="306"/>
      <c r="R87" s="346"/>
      <c r="S87" s="346"/>
      <c r="T87" s="346"/>
      <c r="U87" s="346"/>
      <c r="V87" s="346"/>
      <c r="W87" s="346"/>
      <c r="X87" s="346"/>
      <c r="Y87" s="346"/>
      <c r="Z87" s="346"/>
      <c r="AA87" s="346"/>
      <c r="AB87" s="346"/>
      <c r="AC87" s="346"/>
      <c r="AD87" s="346"/>
      <c r="AE87" s="346"/>
      <c r="AF87" s="346"/>
      <c r="AG87" s="346"/>
      <c r="AH87" s="346"/>
      <c r="AI87" s="346"/>
      <c r="AJ87" s="346"/>
      <c r="AK87" s="346"/>
      <c r="AL87" s="346"/>
      <c r="AM87" s="346"/>
      <c r="AN87" s="346"/>
      <c r="AO87" s="346"/>
      <c r="AP87" s="346"/>
      <c r="AQ87" s="346"/>
      <c r="AR87" s="346"/>
      <c r="AS87" s="346"/>
      <c r="AT87" s="346"/>
      <c r="AU87" s="346"/>
      <c r="AV87" s="346"/>
      <c r="AW87" s="346"/>
      <c r="AX87" s="346"/>
      <c r="AY87" s="346"/>
      <c r="AZ87" s="346"/>
      <c r="BA87" s="346"/>
      <c r="BB87" s="346"/>
      <c r="BC87" s="346"/>
      <c r="BD87" s="346"/>
      <c r="BE87" s="346"/>
      <c r="BF87" s="346"/>
      <c r="BG87" s="346"/>
      <c r="BH87" s="346"/>
      <c r="BI87" s="346"/>
      <c r="BJ87" s="346"/>
      <c r="BK87" s="346"/>
      <c r="BL87" s="346"/>
      <c r="BM87" s="346"/>
      <c r="BN87" s="346"/>
      <c r="BO87" s="346"/>
      <c r="BP87" s="346"/>
      <c r="BQ87" s="346"/>
      <c r="BR87" s="346"/>
      <c r="BS87" s="346"/>
      <c r="BT87" s="346"/>
      <c r="BU87" s="346"/>
      <c r="BV87" s="347"/>
    </row>
    <row r="88" spans="1:74" ht="8.15" customHeight="1" thickBot="1">
      <c r="A88" s="65"/>
      <c r="B88" s="65"/>
      <c r="C88" s="65"/>
      <c r="D88" s="65"/>
      <c r="E88" s="304" t="s">
        <v>511</v>
      </c>
      <c r="F88" s="305"/>
      <c r="G88" s="305"/>
      <c r="H88" s="305"/>
      <c r="I88" s="305"/>
      <c r="J88" s="305"/>
      <c r="K88" s="305"/>
      <c r="L88" s="305"/>
      <c r="M88" s="305"/>
      <c r="N88" s="305"/>
      <c r="O88" s="305"/>
      <c r="P88" s="305"/>
      <c r="Q88" s="306"/>
      <c r="R88" s="346" t="str">
        <f>IF(Work作業エリア!BB2=0,"",Work作業エリア!BB2)</f>
        <v/>
      </c>
      <c r="S88" s="346"/>
      <c r="T88" s="346"/>
      <c r="U88" s="346"/>
      <c r="V88" s="346"/>
      <c r="W88" s="346"/>
      <c r="X88" s="346"/>
      <c r="Y88" s="346"/>
      <c r="Z88" s="346"/>
      <c r="AA88" s="346"/>
      <c r="AB88" s="346"/>
      <c r="AC88" s="346"/>
      <c r="AD88" s="346"/>
      <c r="AE88" s="346"/>
      <c r="AF88" s="346"/>
      <c r="AG88" s="346"/>
      <c r="AH88" s="346"/>
      <c r="AI88" s="346"/>
      <c r="AJ88" s="346"/>
      <c r="AK88" s="346"/>
      <c r="AL88" s="346"/>
      <c r="AM88" s="346"/>
      <c r="AN88" s="346"/>
      <c r="AO88" s="346"/>
      <c r="AP88" s="346"/>
      <c r="AQ88" s="346"/>
      <c r="AR88" s="346"/>
      <c r="AS88" s="346"/>
      <c r="AT88" s="346"/>
      <c r="AU88" s="346"/>
      <c r="AV88" s="346"/>
      <c r="AW88" s="346"/>
      <c r="AX88" s="346"/>
      <c r="AY88" s="346"/>
      <c r="AZ88" s="346"/>
      <c r="BA88" s="346"/>
      <c r="BB88" s="346"/>
      <c r="BC88" s="346"/>
      <c r="BD88" s="346"/>
      <c r="BE88" s="346"/>
      <c r="BF88" s="346"/>
      <c r="BG88" s="346"/>
      <c r="BH88" s="346"/>
      <c r="BI88" s="346"/>
      <c r="BJ88" s="346"/>
      <c r="BK88" s="346"/>
      <c r="BL88" s="346"/>
      <c r="BM88" s="346"/>
      <c r="BN88" s="346"/>
      <c r="BO88" s="346"/>
      <c r="BP88" s="346"/>
      <c r="BQ88" s="346"/>
      <c r="BR88" s="346"/>
      <c r="BS88" s="346"/>
      <c r="BT88" s="346"/>
      <c r="BU88" s="346"/>
      <c r="BV88" s="347"/>
    </row>
    <row r="89" spans="1:74" ht="8.15" customHeight="1" thickBot="1">
      <c r="A89" s="65"/>
      <c r="B89" s="65"/>
      <c r="C89" s="65"/>
      <c r="D89" s="65"/>
      <c r="E89" s="304"/>
      <c r="F89" s="305"/>
      <c r="G89" s="305"/>
      <c r="H89" s="305"/>
      <c r="I89" s="305"/>
      <c r="J89" s="305"/>
      <c r="K89" s="305"/>
      <c r="L89" s="305"/>
      <c r="M89" s="305"/>
      <c r="N89" s="305"/>
      <c r="O89" s="305"/>
      <c r="P89" s="305"/>
      <c r="Q89" s="306"/>
      <c r="R89" s="346"/>
      <c r="S89" s="346"/>
      <c r="T89" s="346"/>
      <c r="U89" s="346"/>
      <c r="V89" s="346"/>
      <c r="W89" s="346"/>
      <c r="X89" s="346"/>
      <c r="Y89" s="346"/>
      <c r="Z89" s="346"/>
      <c r="AA89" s="346"/>
      <c r="AB89" s="346"/>
      <c r="AC89" s="346"/>
      <c r="AD89" s="346"/>
      <c r="AE89" s="346"/>
      <c r="AF89" s="346"/>
      <c r="AG89" s="346"/>
      <c r="AH89" s="346"/>
      <c r="AI89" s="346"/>
      <c r="AJ89" s="346"/>
      <c r="AK89" s="346"/>
      <c r="AL89" s="346"/>
      <c r="AM89" s="346"/>
      <c r="AN89" s="346"/>
      <c r="AO89" s="346"/>
      <c r="AP89" s="346"/>
      <c r="AQ89" s="346"/>
      <c r="AR89" s="346"/>
      <c r="AS89" s="346"/>
      <c r="AT89" s="346"/>
      <c r="AU89" s="346"/>
      <c r="AV89" s="346"/>
      <c r="AW89" s="346"/>
      <c r="AX89" s="346"/>
      <c r="AY89" s="346"/>
      <c r="AZ89" s="346"/>
      <c r="BA89" s="346"/>
      <c r="BB89" s="346"/>
      <c r="BC89" s="346"/>
      <c r="BD89" s="346"/>
      <c r="BE89" s="346"/>
      <c r="BF89" s="346"/>
      <c r="BG89" s="346"/>
      <c r="BH89" s="346"/>
      <c r="BI89" s="346"/>
      <c r="BJ89" s="346"/>
      <c r="BK89" s="346"/>
      <c r="BL89" s="346"/>
      <c r="BM89" s="346"/>
      <c r="BN89" s="346"/>
      <c r="BO89" s="346"/>
      <c r="BP89" s="346"/>
      <c r="BQ89" s="346"/>
      <c r="BR89" s="346"/>
      <c r="BS89" s="346"/>
      <c r="BT89" s="346"/>
      <c r="BU89" s="346"/>
      <c r="BV89" s="347"/>
    </row>
    <row r="90" spans="1:74" ht="8.15" customHeight="1" thickBot="1">
      <c r="A90" s="65"/>
      <c r="B90" s="65"/>
      <c r="C90" s="65"/>
      <c r="D90" s="65"/>
      <c r="E90" s="304"/>
      <c r="F90" s="305"/>
      <c r="G90" s="305"/>
      <c r="H90" s="305"/>
      <c r="I90" s="305"/>
      <c r="J90" s="305"/>
      <c r="K90" s="305"/>
      <c r="L90" s="305"/>
      <c r="M90" s="305"/>
      <c r="N90" s="305"/>
      <c r="O90" s="305"/>
      <c r="P90" s="305"/>
      <c r="Q90" s="306"/>
      <c r="R90" s="346"/>
      <c r="S90" s="346"/>
      <c r="T90" s="346"/>
      <c r="U90" s="346"/>
      <c r="V90" s="346"/>
      <c r="W90" s="346"/>
      <c r="X90" s="346"/>
      <c r="Y90" s="346"/>
      <c r="Z90" s="346"/>
      <c r="AA90" s="346"/>
      <c r="AB90" s="346"/>
      <c r="AC90" s="346"/>
      <c r="AD90" s="346"/>
      <c r="AE90" s="346"/>
      <c r="AF90" s="346"/>
      <c r="AG90" s="346"/>
      <c r="AH90" s="346"/>
      <c r="AI90" s="346"/>
      <c r="AJ90" s="346"/>
      <c r="AK90" s="346"/>
      <c r="AL90" s="346"/>
      <c r="AM90" s="346"/>
      <c r="AN90" s="346"/>
      <c r="AO90" s="346"/>
      <c r="AP90" s="346"/>
      <c r="AQ90" s="346"/>
      <c r="AR90" s="346"/>
      <c r="AS90" s="346"/>
      <c r="AT90" s="346"/>
      <c r="AU90" s="346"/>
      <c r="AV90" s="346"/>
      <c r="AW90" s="346"/>
      <c r="AX90" s="346"/>
      <c r="AY90" s="346"/>
      <c r="AZ90" s="346"/>
      <c r="BA90" s="346"/>
      <c r="BB90" s="346"/>
      <c r="BC90" s="346"/>
      <c r="BD90" s="346"/>
      <c r="BE90" s="346"/>
      <c r="BF90" s="346"/>
      <c r="BG90" s="346"/>
      <c r="BH90" s="346"/>
      <c r="BI90" s="346"/>
      <c r="BJ90" s="346"/>
      <c r="BK90" s="346"/>
      <c r="BL90" s="346"/>
      <c r="BM90" s="346"/>
      <c r="BN90" s="346"/>
      <c r="BO90" s="346"/>
      <c r="BP90" s="346"/>
      <c r="BQ90" s="346"/>
      <c r="BR90" s="346"/>
      <c r="BS90" s="346"/>
      <c r="BT90" s="346"/>
      <c r="BU90" s="346"/>
      <c r="BV90" s="347"/>
    </row>
    <row r="91" spans="1:74" ht="3.75" customHeight="1" thickBot="1">
      <c r="A91" s="65"/>
      <c r="B91" s="65"/>
      <c r="C91" s="65"/>
      <c r="D91" s="65"/>
      <c r="E91" s="304" t="s">
        <v>512</v>
      </c>
      <c r="F91" s="305"/>
      <c r="G91" s="305"/>
      <c r="H91" s="305"/>
      <c r="I91" s="305"/>
      <c r="J91" s="305"/>
      <c r="K91" s="305"/>
      <c r="L91" s="305"/>
      <c r="M91" s="305"/>
      <c r="N91" s="305"/>
      <c r="O91" s="305"/>
      <c r="P91" s="305"/>
      <c r="Q91" s="306"/>
      <c r="R91" s="327" t="s">
        <v>503</v>
      </c>
      <c r="S91" s="328"/>
      <c r="T91" s="325" t="str">
        <f>MIDB(Work作業エリア!BC2,1,1)</f>
        <v/>
      </c>
      <c r="U91" s="323" t="str">
        <f>MIDB(Work作業エリア!BC2,2,1)</f>
        <v/>
      </c>
      <c r="V91" s="323" t="str">
        <f>MIDB(Work作業エリア!BC2,3,1)</f>
        <v/>
      </c>
      <c r="W91" s="323" t="s">
        <v>442</v>
      </c>
      <c r="X91" s="323" t="str">
        <f>MIDB(Work作業エリア!BC2,4,1)</f>
        <v/>
      </c>
      <c r="Y91" s="323" t="str">
        <f>MIDB(Work作業エリア!BC2,5,1)</f>
        <v/>
      </c>
      <c r="Z91" s="323" t="str">
        <f>MIDB(Work作業エリア!BC2,6,1)</f>
        <v/>
      </c>
      <c r="AA91" s="323" t="str">
        <f>MIDB(Work作業エリア!BC2,7,1)</f>
        <v/>
      </c>
      <c r="AB91" s="168"/>
      <c r="AC91" s="168"/>
      <c r="AD91" s="168"/>
      <c r="AE91" s="168"/>
      <c r="AF91" s="168"/>
      <c r="AG91" s="168"/>
      <c r="AH91" s="168"/>
      <c r="AI91" s="168"/>
      <c r="AJ91" s="168"/>
      <c r="AK91" s="168"/>
      <c r="AL91" s="168"/>
      <c r="AM91" s="168"/>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5"/>
      <c r="BU91" s="95"/>
      <c r="BV91" s="96"/>
    </row>
    <row r="92" spans="1:74" ht="10.5" customHeight="1" thickBot="1">
      <c r="A92" s="65"/>
      <c r="B92" s="65"/>
      <c r="C92" s="65"/>
      <c r="D92" s="65"/>
      <c r="E92" s="304"/>
      <c r="F92" s="305"/>
      <c r="G92" s="305"/>
      <c r="H92" s="305"/>
      <c r="I92" s="305"/>
      <c r="J92" s="305"/>
      <c r="K92" s="305"/>
      <c r="L92" s="305"/>
      <c r="M92" s="305"/>
      <c r="N92" s="305"/>
      <c r="O92" s="305"/>
      <c r="P92" s="305"/>
      <c r="Q92" s="306"/>
      <c r="R92" s="329"/>
      <c r="S92" s="330"/>
      <c r="T92" s="326"/>
      <c r="U92" s="324"/>
      <c r="V92" s="324"/>
      <c r="W92" s="324"/>
      <c r="X92" s="324"/>
      <c r="Y92" s="324"/>
      <c r="Z92" s="324"/>
      <c r="AA92" s="324"/>
      <c r="AB92" s="169"/>
      <c r="AC92" s="169"/>
      <c r="AD92" s="169"/>
      <c r="AE92" s="169"/>
      <c r="AF92" s="169"/>
      <c r="AG92" s="169"/>
      <c r="AH92" s="169"/>
      <c r="AI92" s="169"/>
      <c r="AJ92" s="169"/>
      <c r="AK92" s="169"/>
      <c r="AL92" s="169"/>
      <c r="AM92" s="169"/>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V92" s="98"/>
    </row>
    <row r="93" spans="1:74" ht="18.75" customHeight="1" thickBot="1">
      <c r="A93" s="65"/>
      <c r="B93" s="65"/>
      <c r="C93" s="65"/>
      <c r="D93" s="65"/>
      <c r="E93" s="304"/>
      <c r="F93" s="305"/>
      <c r="G93" s="305"/>
      <c r="H93" s="305"/>
      <c r="I93" s="305"/>
      <c r="J93" s="305"/>
      <c r="K93" s="305"/>
      <c r="L93" s="305"/>
      <c r="M93" s="305"/>
      <c r="N93" s="305"/>
      <c r="O93" s="305"/>
      <c r="P93" s="305"/>
      <c r="Q93" s="306"/>
      <c r="R93" s="310" t="str">
        <f>IF(Work作業エリア!$BD$2=0,"",Work作業エリア!$BD$2)</f>
        <v/>
      </c>
      <c r="S93" s="311"/>
      <c r="T93" s="311"/>
      <c r="U93" s="311"/>
      <c r="V93" s="311"/>
      <c r="W93" s="311"/>
      <c r="X93" s="311"/>
      <c r="Y93" s="311"/>
      <c r="Z93" s="311"/>
      <c r="AA93" s="311"/>
      <c r="AB93" s="311"/>
      <c r="AC93" s="311"/>
      <c r="AD93" s="311"/>
      <c r="AE93" s="311"/>
      <c r="AF93" s="311"/>
      <c r="AG93" s="311"/>
      <c r="AH93" s="311"/>
      <c r="AI93" s="311"/>
      <c r="AJ93" s="311"/>
      <c r="AK93" s="311"/>
      <c r="AL93" s="311"/>
      <c r="AM93" s="311"/>
      <c r="AN93" s="311"/>
      <c r="AO93" s="311"/>
      <c r="AP93" s="311"/>
      <c r="AQ93" s="311"/>
      <c r="AR93" s="311"/>
      <c r="AS93" s="311"/>
      <c r="AT93" s="311"/>
      <c r="AU93" s="311"/>
      <c r="AV93" s="311"/>
      <c r="AW93" s="311"/>
      <c r="AX93" s="311"/>
      <c r="AY93" s="311"/>
      <c r="AZ93" s="311"/>
      <c r="BA93" s="311"/>
      <c r="BB93" s="311"/>
      <c r="BC93" s="311"/>
      <c r="BD93" s="311"/>
      <c r="BE93" s="311"/>
      <c r="BF93" s="311"/>
      <c r="BG93" s="311"/>
      <c r="BH93" s="311"/>
      <c r="BI93" s="311"/>
      <c r="BJ93" s="311"/>
      <c r="BK93" s="311"/>
      <c r="BL93" s="311"/>
      <c r="BM93" s="311"/>
      <c r="BN93" s="311"/>
      <c r="BO93" s="311"/>
      <c r="BP93" s="311"/>
      <c r="BQ93" s="311"/>
      <c r="BR93" s="311"/>
      <c r="BS93" s="311"/>
      <c r="BT93" s="311"/>
      <c r="BU93" s="311"/>
      <c r="BV93" s="312"/>
    </row>
    <row r="94" spans="1:74" ht="8.15" customHeight="1" thickBot="1">
      <c r="A94" s="65"/>
      <c r="B94" s="65"/>
      <c r="C94" s="65"/>
      <c r="D94" s="65"/>
      <c r="E94" s="304" t="s">
        <v>513</v>
      </c>
      <c r="F94" s="305"/>
      <c r="G94" s="305"/>
      <c r="H94" s="305"/>
      <c r="I94" s="305"/>
      <c r="J94" s="305"/>
      <c r="K94" s="305"/>
      <c r="L94" s="305"/>
      <c r="M94" s="305"/>
      <c r="N94" s="305"/>
      <c r="O94" s="305"/>
      <c r="P94" s="305"/>
      <c r="Q94" s="306"/>
      <c r="R94" s="313" t="s">
        <v>502</v>
      </c>
      <c r="S94" s="313"/>
      <c r="T94" s="313"/>
      <c r="U94" s="313"/>
      <c r="V94" s="313"/>
      <c r="W94" s="313"/>
      <c r="X94" s="313"/>
      <c r="Y94" s="315" t="str">
        <f>IF(Work作業エリア!BE2=0,"",Work作業エリア!BE2)</f>
        <v/>
      </c>
      <c r="Z94" s="315"/>
      <c r="AA94" s="315"/>
      <c r="AB94" s="315"/>
      <c r="AC94" s="315"/>
      <c r="AD94" s="315"/>
      <c r="AE94" s="315"/>
      <c r="AF94" s="315"/>
      <c r="AG94" s="315"/>
      <c r="AH94" s="315"/>
      <c r="AI94" s="315"/>
      <c r="AJ94" s="315"/>
      <c r="AK94" s="315"/>
      <c r="AL94" s="315"/>
      <c r="AM94" s="315"/>
      <c r="AN94" s="315"/>
      <c r="AO94" s="315"/>
      <c r="AP94" s="315"/>
      <c r="AQ94" s="315"/>
      <c r="AR94" s="315"/>
      <c r="AS94" s="315"/>
      <c r="AT94" s="315"/>
      <c r="AU94" s="316"/>
      <c r="AV94" s="313" t="s">
        <v>494</v>
      </c>
      <c r="AW94" s="313"/>
      <c r="AX94" s="313"/>
      <c r="AY94" s="313"/>
      <c r="AZ94" s="313"/>
      <c r="BA94" s="313"/>
      <c r="BB94" s="313"/>
      <c r="BC94" s="315" t="str">
        <f>IF(Work作業エリア!BF2=0,"",Work作業エリア!BF2)</f>
        <v/>
      </c>
      <c r="BD94" s="315"/>
      <c r="BE94" s="315"/>
      <c r="BF94" s="315"/>
      <c r="BG94" s="315"/>
      <c r="BH94" s="315"/>
      <c r="BI94" s="315"/>
      <c r="BJ94" s="315"/>
      <c r="BK94" s="315"/>
      <c r="BL94" s="315"/>
      <c r="BM94" s="315"/>
      <c r="BN94" s="315"/>
      <c r="BO94" s="315"/>
      <c r="BP94" s="315"/>
      <c r="BQ94" s="315"/>
      <c r="BR94" s="315"/>
      <c r="BS94" s="315"/>
      <c r="BT94" s="315"/>
      <c r="BU94" s="315"/>
      <c r="BV94" s="316"/>
    </row>
    <row r="95" spans="1:74" ht="8.15" customHeight="1" thickBot="1">
      <c r="A95" s="65"/>
      <c r="B95" s="65"/>
      <c r="C95" s="65"/>
      <c r="D95" s="65"/>
      <c r="E95" s="304"/>
      <c r="F95" s="305"/>
      <c r="G95" s="305"/>
      <c r="H95" s="305"/>
      <c r="I95" s="305"/>
      <c r="J95" s="305"/>
      <c r="K95" s="305"/>
      <c r="L95" s="305"/>
      <c r="M95" s="305"/>
      <c r="N95" s="305"/>
      <c r="O95" s="305"/>
      <c r="P95" s="305"/>
      <c r="Q95" s="306"/>
      <c r="R95" s="314"/>
      <c r="S95" s="314"/>
      <c r="T95" s="314"/>
      <c r="U95" s="314"/>
      <c r="V95" s="314"/>
      <c r="W95" s="314"/>
      <c r="X95" s="314"/>
      <c r="Y95" s="317"/>
      <c r="Z95" s="317"/>
      <c r="AA95" s="317"/>
      <c r="AB95" s="317"/>
      <c r="AC95" s="317"/>
      <c r="AD95" s="317"/>
      <c r="AE95" s="317"/>
      <c r="AF95" s="317"/>
      <c r="AG95" s="317"/>
      <c r="AH95" s="317"/>
      <c r="AI95" s="317"/>
      <c r="AJ95" s="317"/>
      <c r="AK95" s="317"/>
      <c r="AL95" s="317"/>
      <c r="AM95" s="317"/>
      <c r="AN95" s="317"/>
      <c r="AO95" s="317"/>
      <c r="AP95" s="317"/>
      <c r="AQ95" s="317"/>
      <c r="AR95" s="317"/>
      <c r="AS95" s="317"/>
      <c r="AT95" s="317"/>
      <c r="AU95" s="318"/>
      <c r="AV95" s="314"/>
      <c r="AW95" s="314"/>
      <c r="AX95" s="314"/>
      <c r="AY95" s="314"/>
      <c r="AZ95" s="314"/>
      <c r="BA95" s="314"/>
      <c r="BB95" s="314"/>
      <c r="BC95" s="317"/>
      <c r="BD95" s="317"/>
      <c r="BE95" s="317"/>
      <c r="BF95" s="317"/>
      <c r="BG95" s="317"/>
      <c r="BH95" s="317"/>
      <c r="BI95" s="317"/>
      <c r="BJ95" s="317"/>
      <c r="BK95" s="317"/>
      <c r="BL95" s="317"/>
      <c r="BM95" s="317"/>
      <c r="BN95" s="317"/>
      <c r="BO95" s="317"/>
      <c r="BP95" s="317"/>
      <c r="BQ95" s="317"/>
      <c r="BR95" s="317"/>
      <c r="BS95" s="317"/>
      <c r="BT95" s="317"/>
      <c r="BU95" s="317"/>
      <c r="BV95" s="318"/>
    </row>
    <row r="96" spans="1:74" ht="8.15" customHeight="1" thickBot="1">
      <c r="A96" s="65"/>
      <c r="B96" s="65"/>
      <c r="C96" s="65"/>
      <c r="D96" s="65"/>
      <c r="E96" s="304"/>
      <c r="F96" s="305"/>
      <c r="G96" s="305"/>
      <c r="H96" s="305"/>
      <c r="I96" s="305"/>
      <c r="J96" s="305"/>
      <c r="K96" s="305"/>
      <c r="L96" s="305"/>
      <c r="M96" s="305"/>
      <c r="N96" s="305"/>
      <c r="O96" s="305"/>
      <c r="P96" s="305"/>
      <c r="Q96" s="306"/>
      <c r="R96" s="321"/>
      <c r="S96" s="322"/>
      <c r="T96" s="322"/>
      <c r="U96" s="322"/>
      <c r="V96" s="322"/>
      <c r="W96" s="322"/>
      <c r="X96" s="322"/>
      <c r="Y96" s="319"/>
      <c r="Z96" s="319"/>
      <c r="AA96" s="319"/>
      <c r="AB96" s="319"/>
      <c r="AC96" s="319"/>
      <c r="AD96" s="319"/>
      <c r="AE96" s="319"/>
      <c r="AF96" s="319"/>
      <c r="AG96" s="319"/>
      <c r="AH96" s="319"/>
      <c r="AI96" s="319"/>
      <c r="AJ96" s="319"/>
      <c r="AK96" s="319"/>
      <c r="AL96" s="319"/>
      <c r="AM96" s="319"/>
      <c r="AN96" s="319"/>
      <c r="AO96" s="319"/>
      <c r="AP96" s="319"/>
      <c r="AQ96" s="319"/>
      <c r="AR96" s="319"/>
      <c r="AS96" s="319"/>
      <c r="AT96" s="319"/>
      <c r="AU96" s="320"/>
      <c r="AV96" s="321"/>
      <c r="AW96" s="322"/>
      <c r="AX96" s="322"/>
      <c r="AY96" s="322"/>
      <c r="AZ96" s="322"/>
      <c r="BA96" s="322"/>
      <c r="BB96" s="322"/>
      <c r="BC96" s="319"/>
      <c r="BD96" s="319"/>
      <c r="BE96" s="319"/>
      <c r="BF96" s="319"/>
      <c r="BG96" s="319"/>
      <c r="BH96" s="319"/>
      <c r="BI96" s="319"/>
      <c r="BJ96" s="319"/>
      <c r="BK96" s="319"/>
      <c r="BL96" s="319"/>
      <c r="BM96" s="319"/>
      <c r="BN96" s="319"/>
      <c r="BO96" s="319"/>
      <c r="BP96" s="319"/>
      <c r="BQ96" s="319"/>
      <c r="BR96" s="319"/>
      <c r="BS96" s="319"/>
      <c r="BT96" s="319"/>
      <c r="BU96" s="319"/>
      <c r="BV96" s="320"/>
    </row>
    <row r="97" spans="1:74" ht="8.15" customHeight="1">
      <c r="A97" s="65"/>
      <c r="B97" s="65"/>
      <c r="C97" s="65"/>
      <c r="D97" s="65"/>
      <c r="E97" s="415" t="s">
        <v>683</v>
      </c>
      <c r="F97" s="415"/>
      <c r="G97" s="415"/>
      <c r="H97" s="415"/>
      <c r="I97" s="415"/>
      <c r="J97" s="415"/>
      <c r="K97" s="415"/>
      <c r="L97" s="415"/>
      <c r="O97" s="65"/>
      <c r="P97" s="65"/>
      <c r="Q97" s="65"/>
      <c r="R97" s="65"/>
      <c r="S97" s="65"/>
      <c r="T97" s="65"/>
      <c r="U97" s="65"/>
      <c r="V97" s="65"/>
      <c r="W97" s="65"/>
      <c r="X97" s="65"/>
      <c r="Y97" s="65"/>
      <c r="Z97" s="65"/>
      <c r="AA97" s="65"/>
      <c r="AB97" s="65"/>
      <c r="AC97" s="65"/>
      <c r="AD97" s="65"/>
      <c r="AE97" s="65"/>
      <c r="AF97" s="65"/>
      <c r="AU97" s="137"/>
      <c r="AV97" s="137"/>
      <c r="AW97" s="137"/>
      <c r="AX97" s="137"/>
      <c r="BE97" s="417" t="str">
        <f>parameter!B7</f>
        <v>JSNDI  EA4-5  ( Rev.20260128 )</v>
      </c>
      <c r="BF97" s="417"/>
      <c r="BG97" s="417"/>
      <c r="BH97" s="417"/>
      <c r="BI97" s="417"/>
      <c r="BJ97" s="417"/>
      <c r="BK97" s="417"/>
      <c r="BL97" s="417"/>
      <c r="BM97" s="417"/>
      <c r="BN97" s="417"/>
      <c r="BO97" s="417"/>
      <c r="BP97" s="417"/>
      <c r="BQ97" s="417"/>
      <c r="BR97" s="417"/>
      <c r="BU97" s="65"/>
      <c r="BV97" s="65"/>
    </row>
    <row r="98" spans="1:74" ht="8.15" customHeight="1">
      <c r="A98" s="65"/>
      <c r="B98" s="65"/>
      <c r="C98" s="65"/>
      <c r="D98" s="65"/>
      <c r="E98" s="416"/>
      <c r="F98" s="416"/>
      <c r="G98" s="416"/>
      <c r="H98" s="416"/>
      <c r="I98" s="416"/>
      <c r="J98" s="416"/>
      <c r="K98" s="416"/>
      <c r="L98" s="416"/>
      <c r="O98" s="65"/>
      <c r="P98" s="65"/>
      <c r="Q98" s="65"/>
      <c r="R98" s="65"/>
      <c r="S98" s="65"/>
      <c r="T98" s="65"/>
      <c r="U98" s="65"/>
      <c r="V98" s="65"/>
      <c r="W98" s="65"/>
      <c r="X98" s="65"/>
      <c r="Y98" s="65"/>
      <c r="Z98" s="65"/>
      <c r="AA98" s="65"/>
      <c r="AB98" s="65"/>
      <c r="AC98" s="65"/>
      <c r="AD98" s="65"/>
      <c r="AE98" s="65"/>
      <c r="AF98" s="65"/>
      <c r="AU98" s="69"/>
      <c r="AV98" s="69"/>
      <c r="AW98" s="69"/>
      <c r="AX98" s="69"/>
      <c r="BE98" s="418"/>
      <c r="BF98" s="418"/>
      <c r="BG98" s="418"/>
      <c r="BH98" s="418"/>
      <c r="BI98" s="418"/>
      <c r="BJ98" s="418"/>
      <c r="BK98" s="418"/>
      <c r="BL98" s="418"/>
      <c r="BM98" s="418"/>
      <c r="BN98" s="418"/>
      <c r="BO98" s="418"/>
      <c r="BP98" s="418"/>
      <c r="BQ98" s="418"/>
      <c r="BR98" s="418"/>
      <c r="BU98" s="65"/>
      <c r="BV98" s="65"/>
    </row>
    <row r="99" spans="1:74" ht="8.1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9"/>
      <c r="BK99" s="65"/>
      <c r="BL99" s="65"/>
      <c r="BM99" s="65"/>
      <c r="BN99" s="65"/>
      <c r="BO99" s="65"/>
      <c r="BP99" s="65"/>
      <c r="BQ99" s="65"/>
      <c r="BR99" s="65"/>
      <c r="BS99" s="65"/>
      <c r="BT99" s="65"/>
      <c r="BU99" s="65"/>
      <c r="BV99" s="65"/>
    </row>
  </sheetData>
  <sheetProtection algorithmName="SHA-512" hashValue="huFKlmBMXCnSs0PNl+CHRdM79neCMB3dCVhBfxAJnscOEUwZ1JQTGiTwHEsdUHLhKiUqE5Di0K2wZnjioIYTcQ==" saltValue="wrmB/FTGyAT9v7VYDuXlVA==" spinCount="100000" sheet="1" objects="1" scenarios="1"/>
  <mergeCells count="262">
    <mergeCell ref="E97:L98"/>
    <mergeCell ref="BE97:BR98"/>
    <mergeCell ref="AM26:AQ26"/>
    <mergeCell ref="AR26:AV26"/>
    <mergeCell ref="BJ12:BV17"/>
    <mergeCell ref="BA1:BR3"/>
    <mergeCell ref="AZ12:BG14"/>
    <mergeCell ref="AZ15:BG16"/>
    <mergeCell ref="AZ17:BG21"/>
    <mergeCell ref="G4:AR6"/>
    <mergeCell ref="AV6:AY9"/>
    <mergeCell ref="E7:AR9"/>
    <mergeCell ref="H10:BE11"/>
    <mergeCell ref="BE6:BH9"/>
    <mergeCell ref="BN6:BQ9"/>
    <mergeCell ref="BC4:BK5"/>
    <mergeCell ref="AT4:BB5"/>
    <mergeCell ref="BM4:BU5"/>
    <mergeCell ref="D2:G3"/>
    <mergeCell ref="H2:L3"/>
    <mergeCell ref="N1:AX3"/>
    <mergeCell ref="BJ18:BV21"/>
    <mergeCell ref="AA24:AF24"/>
    <mergeCell ref="E25:G26"/>
    <mergeCell ref="H25:J26"/>
    <mergeCell ref="K25:M26"/>
    <mergeCell ref="E31:BV36"/>
    <mergeCell ref="AO29:AP30"/>
    <mergeCell ref="AK28:AP28"/>
    <mergeCell ref="AI29:AJ30"/>
    <mergeCell ref="E28:T28"/>
    <mergeCell ref="U28:AJ28"/>
    <mergeCell ref="AK29:AL30"/>
    <mergeCell ref="AM29:AN30"/>
    <mergeCell ref="Y29:Z30"/>
    <mergeCell ref="AA29:AB30"/>
    <mergeCell ref="AC29:AD30"/>
    <mergeCell ref="AE29:AF30"/>
    <mergeCell ref="AG29:AH30"/>
    <mergeCell ref="O29:P30"/>
    <mergeCell ref="Q29:R30"/>
    <mergeCell ref="S29:T30"/>
    <mergeCell ref="U29:V30"/>
    <mergeCell ref="W29:X30"/>
    <mergeCell ref="E29:F30"/>
    <mergeCell ref="N25:P26"/>
    <mergeCell ref="Q25:S26"/>
    <mergeCell ref="U25:W26"/>
    <mergeCell ref="X25:Z26"/>
    <mergeCell ref="G29:H30"/>
    <mergeCell ref="I29:J30"/>
    <mergeCell ref="K29:L30"/>
    <mergeCell ref="M29:N30"/>
    <mergeCell ref="E24:J24"/>
    <mergeCell ref="K24:M24"/>
    <mergeCell ref="N24:S24"/>
    <mergeCell ref="AP13:AW15"/>
    <mergeCell ref="AP16:AW20"/>
    <mergeCell ref="E13:Q15"/>
    <mergeCell ref="R13:W15"/>
    <mergeCell ref="X13:Y15"/>
    <mergeCell ref="Z13:AB15"/>
    <mergeCell ref="AC13:AD15"/>
    <mergeCell ref="AE13:AG15"/>
    <mergeCell ref="AH13:AI15"/>
    <mergeCell ref="P21:AO22"/>
    <mergeCell ref="AA25:AC26"/>
    <mergeCell ref="AD25:AF26"/>
    <mergeCell ref="E17:Q20"/>
    <mergeCell ref="R17:AM20"/>
    <mergeCell ref="U24:Z24"/>
    <mergeCell ref="AH24:BA24"/>
    <mergeCell ref="AE42:AF43"/>
    <mergeCell ref="AG42:AH43"/>
    <mergeCell ref="AI42:AJ43"/>
    <mergeCell ref="AK42:AL43"/>
    <mergeCell ref="G37:X37"/>
    <mergeCell ref="E41:V41"/>
    <mergeCell ref="W41:X41"/>
    <mergeCell ref="Y41:AN41"/>
    <mergeCell ref="E42:F43"/>
    <mergeCell ref="G42:H43"/>
    <mergeCell ref="I42:J43"/>
    <mergeCell ref="K42:L43"/>
    <mergeCell ref="M42:N43"/>
    <mergeCell ref="O42:P43"/>
    <mergeCell ref="Q42:R43"/>
    <mergeCell ref="S42:T43"/>
    <mergeCell ref="U42:V43"/>
    <mergeCell ref="W42:X43"/>
    <mergeCell ref="Y42:Z43"/>
    <mergeCell ref="AA42:AB43"/>
    <mergeCell ref="G38:H39"/>
    <mergeCell ref="AK46:AL47"/>
    <mergeCell ref="E44:L45"/>
    <mergeCell ref="E46:L47"/>
    <mergeCell ref="E48:L49"/>
    <mergeCell ref="AM42:AN43"/>
    <mergeCell ref="I38:J39"/>
    <mergeCell ref="K38:L39"/>
    <mergeCell ref="M38:N39"/>
    <mergeCell ref="O38:P39"/>
    <mergeCell ref="Q38:R39"/>
    <mergeCell ref="S38:T39"/>
    <mergeCell ref="U38:V39"/>
    <mergeCell ref="W38:X39"/>
    <mergeCell ref="E37:F39"/>
    <mergeCell ref="S46:T47"/>
    <mergeCell ref="U46:V47"/>
    <mergeCell ref="W46:X47"/>
    <mergeCell ref="Y46:Z47"/>
    <mergeCell ref="AA46:AB47"/>
    <mergeCell ref="AC46:AD47"/>
    <mergeCell ref="AE46:AF47"/>
    <mergeCell ref="AG46:AH47"/>
    <mergeCell ref="AI46:AJ47"/>
    <mergeCell ref="AC42:AD43"/>
    <mergeCell ref="AW46:AX47"/>
    <mergeCell ref="AY46:AZ47"/>
    <mergeCell ref="M44:AZ45"/>
    <mergeCell ref="M48:N49"/>
    <mergeCell ref="O48:P49"/>
    <mergeCell ref="Q48:R49"/>
    <mergeCell ref="S48:T49"/>
    <mergeCell ref="U48:V49"/>
    <mergeCell ref="W48:X49"/>
    <mergeCell ref="Y48:Z49"/>
    <mergeCell ref="AA48:AB49"/>
    <mergeCell ref="AC48:AD49"/>
    <mergeCell ref="AE48:AF49"/>
    <mergeCell ref="AG48:AH49"/>
    <mergeCell ref="AI48:AJ49"/>
    <mergeCell ref="AK48:AL49"/>
    <mergeCell ref="AM46:AN47"/>
    <mergeCell ref="AO46:AP47"/>
    <mergeCell ref="AQ46:AR47"/>
    <mergeCell ref="AS46:AT47"/>
    <mergeCell ref="AU46:AV47"/>
    <mergeCell ref="M46:N47"/>
    <mergeCell ref="O46:P47"/>
    <mergeCell ref="Q46:R47"/>
    <mergeCell ref="AM48:AP49"/>
    <mergeCell ref="AQ48:AR49"/>
    <mergeCell ref="AS48:AT49"/>
    <mergeCell ref="E51:N52"/>
    <mergeCell ref="E53:N54"/>
    <mergeCell ref="AG55:AH56"/>
    <mergeCell ref="AI55:AJ56"/>
    <mergeCell ref="AK55:AL56"/>
    <mergeCell ref="Q51:Z52"/>
    <mergeCell ref="Q53:Z54"/>
    <mergeCell ref="AC51:AL52"/>
    <mergeCell ref="AC53:AL54"/>
    <mergeCell ref="W55:X56"/>
    <mergeCell ref="Y55:Z56"/>
    <mergeCell ref="AA51:AB56"/>
    <mergeCell ref="AC55:AD56"/>
    <mergeCell ref="AE55:AF56"/>
    <mergeCell ref="E55:N56"/>
    <mergeCell ref="O51:P56"/>
    <mergeCell ref="Q55:R56"/>
    <mergeCell ref="S55:T56"/>
    <mergeCell ref="U55:V56"/>
    <mergeCell ref="O58:BB59"/>
    <mergeCell ref="AW64:BV64"/>
    <mergeCell ref="W65:AV66"/>
    <mergeCell ref="AW65:BV66"/>
    <mergeCell ref="S62:AV63"/>
    <mergeCell ref="O60:BV61"/>
    <mergeCell ref="Q65:R66"/>
    <mergeCell ref="S65:T66"/>
    <mergeCell ref="U65:V66"/>
    <mergeCell ref="G62:R63"/>
    <mergeCell ref="G64:V64"/>
    <mergeCell ref="G65:H66"/>
    <mergeCell ref="I65:J66"/>
    <mergeCell ref="K65:L66"/>
    <mergeCell ref="M65:N66"/>
    <mergeCell ref="O65:P66"/>
    <mergeCell ref="BM71:BN72"/>
    <mergeCell ref="AU71:AV72"/>
    <mergeCell ref="AW71:AX72"/>
    <mergeCell ref="AW62:BB63"/>
    <mergeCell ref="BC62:BV63"/>
    <mergeCell ref="AY71:AZ72"/>
    <mergeCell ref="BA71:BB72"/>
    <mergeCell ref="BC71:BD72"/>
    <mergeCell ref="W70:AV70"/>
    <mergeCell ref="AW70:BV70"/>
    <mergeCell ref="W68:AV69"/>
    <mergeCell ref="W67:AV67"/>
    <mergeCell ref="AW67:BV67"/>
    <mergeCell ref="AW68:BV69"/>
    <mergeCell ref="W64:AV64"/>
    <mergeCell ref="W71:X72"/>
    <mergeCell ref="Y71:Z72"/>
    <mergeCell ref="G67:V67"/>
    <mergeCell ref="G68:V69"/>
    <mergeCell ref="G70:V72"/>
    <mergeCell ref="E85:Q87"/>
    <mergeCell ref="R85:BV87"/>
    <mergeCell ref="E88:Q90"/>
    <mergeCell ref="R88:BV90"/>
    <mergeCell ref="AK71:AL72"/>
    <mergeCell ref="AM71:AN72"/>
    <mergeCell ref="AO71:AP72"/>
    <mergeCell ref="AQ71:AR72"/>
    <mergeCell ref="AS71:AT72"/>
    <mergeCell ref="AA71:AB72"/>
    <mergeCell ref="AC71:AD72"/>
    <mergeCell ref="AE71:AF72"/>
    <mergeCell ref="AG71:AH72"/>
    <mergeCell ref="AI71:AJ72"/>
    <mergeCell ref="BO71:BP72"/>
    <mergeCell ref="BQ71:BR72"/>
    <mergeCell ref="BS71:BT72"/>
    <mergeCell ref="BU71:BV72"/>
    <mergeCell ref="BE71:BF72"/>
    <mergeCell ref="BG71:BH72"/>
    <mergeCell ref="BK71:BL72"/>
    <mergeCell ref="E91:Q93"/>
    <mergeCell ref="R93:BV93"/>
    <mergeCell ref="E94:Q96"/>
    <mergeCell ref="R94:X95"/>
    <mergeCell ref="Y94:AU96"/>
    <mergeCell ref="AV94:BB95"/>
    <mergeCell ref="BC94:BV96"/>
    <mergeCell ref="R96:X96"/>
    <mergeCell ref="AV96:BB96"/>
    <mergeCell ref="U91:U92"/>
    <mergeCell ref="V91:V92"/>
    <mergeCell ref="W91:W92"/>
    <mergeCell ref="X91:X92"/>
    <mergeCell ref="Y91:Y92"/>
    <mergeCell ref="Z91:Z92"/>
    <mergeCell ref="AA91:AA92"/>
    <mergeCell ref="T91:T92"/>
    <mergeCell ref="R91:S92"/>
    <mergeCell ref="BB24:BF26"/>
    <mergeCell ref="AR25:AV25"/>
    <mergeCell ref="AW25:BA25"/>
    <mergeCell ref="AW26:BA26"/>
    <mergeCell ref="BU82:BV84"/>
    <mergeCell ref="E74:BV81"/>
    <mergeCell ref="E58:F72"/>
    <mergeCell ref="G58:N59"/>
    <mergeCell ref="G60:N61"/>
    <mergeCell ref="BI71:BJ72"/>
    <mergeCell ref="AH25:AL25"/>
    <mergeCell ref="AH26:AL26"/>
    <mergeCell ref="AM25:AQ25"/>
    <mergeCell ref="BE51:BL56"/>
    <mergeCell ref="BM51:BQ56"/>
    <mergeCell ref="E82:Q84"/>
    <mergeCell ref="R82:AR84"/>
    <mergeCell ref="AS82:AV84"/>
    <mergeCell ref="AW82:BB84"/>
    <mergeCell ref="BC82:BH84"/>
    <mergeCell ref="BI82:BJ84"/>
    <mergeCell ref="BK82:BN84"/>
    <mergeCell ref="BO82:BP84"/>
    <mergeCell ref="BQ82:BT84"/>
  </mergeCells>
  <phoneticPr fontId="3"/>
  <pageMargins left="0.11811023622047245" right="0.11811023622047245" top="0.39370078740157483" bottom="0.39370078740157483" header="0" footer="0"/>
  <pageSetup paperSize="9" scale="94"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7" tint="0.59999389629810485"/>
  </sheetPr>
  <dimension ref="A1:CG99"/>
  <sheetViews>
    <sheetView view="pageBreakPreview" zoomScale="85" zoomScaleNormal="100" zoomScaleSheetLayoutView="85" workbookViewId="0">
      <selection activeCell="D7" sqref="D7"/>
    </sheetView>
  </sheetViews>
  <sheetFormatPr defaultColWidth="1.25" defaultRowHeight="8.15" customHeight="1"/>
  <cols>
    <col min="1" max="16384" width="1.25" style="1"/>
  </cols>
  <sheetData>
    <row r="1" spans="1:74" ht="8.15" customHeight="1">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BA1" s="420"/>
      <c r="BB1" s="421"/>
      <c r="BC1" s="421"/>
      <c r="BD1" s="421"/>
      <c r="BE1" s="421"/>
      <c r="BF1" s="421"/>
      <c r="BG1" s="421"/>
      <c r="BH1" s="421"/>
      <c r="BI1" s="421"/>
      <c r="BJ1" s="421"/>
      <c r="BK1" s="421"/>
      <c r="BL1" s="421"/>
      <c r="BM1" s="421"/>
      <c r="BN1" s="421"/>
      <c r="BO1" s="421"/>
      <c r="BP1" s="421"/>
      <c r="BQ1" s="421"/>
      <c r="BR1" s="422"/>
      <c r="BT1" s="467">
        <v>3</v>
      </c>
      <c r="BU1" s="468"/>
      <c r="BV1" s="469"/>
    </row>
    <row r="2" spans="1:74" ht="8.15" customHeight="1">
      <c r="D2" s="458">
        <f>parameter!B2</f>
        <v>2026</v>
      </c>
      <c r="E2" s="458"/>
      <c r="F2" s="458"/>
      <c r="G2" s="458"/>
      <c r="H2" s="459" t="str">
        <f>"年"&amp;parameter!C2&amp;"期"</f>
        <v>年春期</v>
      </c>
      <c r="I2" s="459"/>
      <c r="J2" s="459"/>
      <c r="K2" s="459"/>
      <c r="L2" s="459"/>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BA2" s="423"/>
      <c r="BB2" s="375"/>
      <c r="BC2" s="375"/>
      <c r="BD2" s="375"/>
      <c r="BE2" s="375"/>
      <c r="BF2" s="375"/>
      <c r="BG2" s="375"/>
      <c r="BH2" s="375"/>
      <c r="BI2" s="375"/>
      <c r="BJ2" s="375"/>
      <c r="BK2" s="375"/>
      <c r="BL2" s="375"/>
      <c r="BM2" s="375"/>
      <c r="BN2" s="375"/>
      <c r="BO2" s="375"/>
      <c r="BP2" s="375"/>
      <c r="BQ2" s="375"/>
      <c r="BR2" s="424"/>
      <c r="BT2" s="470"/>
      <c r="BU2" s="471"/>
      <c r="BV2" s="472"/>
    </row>
    <row r="3" spans="1:74" ht="8.15" customHeight="1" thickBot="1">
      <c r="D3" s="458"/>
      <c r="E3" s="458"/>
      <c r="F3" s="458"/>
      <c r="G3" s="458"/>
      <c r="H3" s="459"/>
      <c r="I3" s="459"/>
      <c r="J3" s="459"/>
      <c r="K3" s="459"/>
      <c r="L3" s="459"/>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c r="AV3" s="460"/>
      <c r="AW3" s="460"/>
      <c r="AX3" s="460"/>
      <c r="BA3" s="425"/>
      <c r="BB3" s="426"/>
      <c r="BC3" s="426"/>
      <c r="BD3" s="426"/>
      <c r="BE3" s="426"/>
      <c r="BF3" s="426"/>
      <c r="BG3" s="426"/>
      <c r="BH3" s="426"/>
      <c r="BI3" s="426"/>
      <c r="BJ3" s="426"/>
      <c r="BK3" s="426"/>
      <c r="BL3" s="426"/>
      <c r="BM3" s="426"/>
      <c r="BN3" s="426"/>
      <c r="BO3" s="426"/>
      <c r="BP3" s="426"/>
      <c r="BQ3" s="426"/>
      <c r="BR3" s="427"/>
      <c r="BT3" s="473"/>
      <c r="BU3" s="474"/>
      <c r="BV3" s="475"/>
    </row>
    <row r="4" spans="1:74" ht="8.15" customHeight="1">
      <c r="A4" s="65"/>
      <c r="B4" s="65"/>
      <c r="C4" s="65"/>
      <c r="D4" s="65"/>
      <c r="E4" s="65"/>
      <c r="F4" s="65"/>
      <c r="G4" s="445" t="s">
        <v>523</v>
      </c>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65"/>
      <c r="AT4" s="453" t="s">
        <v>529</v>
      </c>
      <c r="AU4" s="454"/>
      <c r="AV4" s="454"/>
      <c r="AW4" s="454"/>
      <c r="AX4" s="454"/>
      <c r="AY4" s="454"/>
      <c r="AZ4" s="454"/>
      <c r="BA4" s="454"/>
      <c r="BB4" s="455"/>
      <c r="BC4" s="450" t="s">
        <v>530</v>
      </c>
      <c r="BD4" s="451"/>
      <c r="BE4" s="451"/>
      <c r="BF4" s="451"/>
      <c r="BG4" s="451"/>
      <c r="BH4" s="451"/>
      <c r="BI4" s="451"/>
      <c r="BJ4" s="451"/>
      <c r="BK4" s="452"/>
      <c r="BL4" s="65"/>
      <c r="BM4" s="456" t="s">
        <v>531</v>
      </c>
      <c r="BN4" s="456"/>
      <c r="BO4" s="456"/>
      <c r="BP4" s="456"/>
      <c r="BQ4" s="456"/>
      <c r="BR4" s="456"/>
      <c r="BS4" s="456"/>
      <c r="BT4" s="456"/>
      <c r="BU4" s="457"/>
      <c r="BV4" s="65"/>
    </row>
    <row r="5" spans="1:74" ht="8.15" customHeight="1">
      <c r="A5" s="65"/>
      <c r="B5" s="65"/>
      <c r="C5" s="65"/>
      <c r="D5" s="65"/>
      <c r="E5" s="65"/>
      <c r="F5" s="6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65"/>
      <c r="AT5" s="454"/>
      <c r="AU5" s="454"/>
      <c r="AV5" s="454"/>
      <c r="AW5" s="454"/>
      <c r="AX5" s="454"/>
      <c r="AY5" s="454"/>
      <c r="AZ5" s="454"/>
      <c r="BA5" s="454"/>
      <c r="BB5" s="455"/>
      <c r="BC5" s="451"/>
      <c r="BD5" s="451"/>
      <c r="BE5" s="451"/>
      <c r="BF5" s="451"/>
      <c r="BG5" s="451"/>
      <c r="BH5" s="451"/>
      <c r="BI5" s="451"/>
      <c r="BJ5" s="451"/>
      <c r="BK5" s="452"/>
      <c r="BL5" s="65"/>
      <c r="BM5" s="456"/>
      <c r="BN5" s="456"/>
      <c r="BO5" s="456"/>
      <c r="BP5" s="456"/>
      <c r="BQ5" s="456"/>
      <c r="BR5" s="456"/>
      <c r="BS5" s="456"/>
      <c r="BT5" s="456"/>
      <c r="BU5" s="457"/>
      <c r="BV5" s="65"/>
    </row>
    <row r="6" spans="1:74" ht="8.15" customHeight="1">
      <c r="A6" s="65"/>
      <c r="B6" s="65"/>
      <c r="C6" s="65"/>
      <c r="D6" s="65"/>
      <c r="E6" s="65"/>
      <c r="F6" s="6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65"/>
      <c r="AT6" s="65"/>
      <c r="AU6" s="65"/>
      <c r="AV6" s="446" t="s">
        <v>526</v>
      </c>
      <c r="AW6" s="446"/>
      <c r="AX6" s="446"/>
      <c r="AY6" s="446"/>
      <c r="AZ6" s="65"/>
      <c r="BA6" s="65"/>
      <c r="BB6" s="65"/>
      <c r="BC6" s="65"/>
      <c r="BD6" s="65"/>
      <c r="BE6" s="446" t="s">
        <v>527</v>
      </c>
      <c r="BF6" s="446"/>
      <c r="BG6" s="446"/>
      <c r="BH6" s="446"/>
      <c r="BI6" s="65"/>
      <c r="BJ6" s="65"/>
      <c r="BK6" s="65"/>
      <c r="BL6" s="65"/>
      <c r="BM6" s="65"/>
      <c r="BN6" s="446" t="s">
        <v>528</v>
      </c>
      <c r="BO6" s="446"/>
      <c r="BP6" s="446"/>
      <c r="BQ6" s="446"/>
      <c r="BR6" s="65"/>
      <c r="BS6" s="65"/>
      <c r="BT6" s="65"/>
      <c r="BU6" s="65"/>
      <c r="BV6" s="65"/>
    </row>
    <row r="7" spans="1:74" ht="8.15" customHeight="1">
      <c r="A7" s="65"/>
      <c r="B7" s="65"/>
      <c r="C7" s="65"/>
      <c r="D7" s="65"/>
      <c r="E7" s="445" t="s">
        <v>606</v>
      </c>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65"/>
      <c r="AT7" s="65"/>
      <c r="AU7" s="65"/>
      <c r="AV7" s="446"/>
      <c r="AW7" s="446"/>
      <c r="AX7" s="446"/>
      <c r="AY7" s="446"/>
      <c r="AZ7" s="65"/>
      <c r="BA7" s="65"/>
      <c r="BB7" s="65"/>
      <c r="BC7" s="65"/>
      <c r="BD7" s="65"/>
      <c r="BE7" s="446"/>
      <c r="BF7" s="446"/>
      <c r="BG7" s="446"/>
      <c r="BH7" s="446"/>
      <c r="BI7" s="65"/>
      <c r="BJ7" s="65"/>
      <c r="BK7" s="65"/>
      <c r="BL7" s="65"/>
      <c r="BM7" s="65"/>
      <c r="BN7" s="446"/>
      <c r="BO7" s="446"/>
      <c r="BP7" s="446"/>
      <c r="BQ7" s="446"/>
      <c r="BR7" s="65"/>
      <c r="BS7" s="65"/>
      <c r="BT7" s="65"/>
      <c r="BU7" s="65"/>
      <c r="BV7" s="65"/>
    </row>
    <row r="8" spans="1:74" ht="8.15" customHeight="1">
      <c r="A8" s="65"/>
      <c r="B8" s="65"/>
      <c r="C8" s="65"/>
      <c r="D8" s="65"/>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7"/>
      <c r="AS8" s="65"/>
      <c r="AT8" s="65"/>
      <c r="AU8" s="65"/>
      <c r="AV8" s="446"/>
      <c r="AW8" s="446"/>
      <c r="AX8" s="446"/>
      <c r="AY8" s="446"/>
      <c r="AZ8" s="65"/>
      <c r="BA8" s="65"/>
      <c r="BB8" s="65"/>
      <c r="BC8" s="65"/>
      <c r="BD8" s="65"/>
      <c r="BE8" s="446"/>
      <c r="BF8" s="446"/>
      <c r="BG8" s="446"/>
      <c r="BH8" s="446"/>
      <c r="BI8" s="65"/>
      <c r="BJ8" s="65"/>
      <c r="BK8" s="65"/>
      <c r="BL8" s="65"/>
      <c r="BM8" s="65"/>
      <c r="BN8" s="446"/>
      <c r="BO8" s="446"/>
      <c r="BP8" s="446"/>
      <c r="BQ8" s="446"/>
      <c r="BR8" s="65"/>
      <c r="BS8" s="65"/>
      <c r="BT8" s="65"/>
      <c r="BU8" s="65"/>
      <c r="BV8" s="65"/>
    </row>
    <row r="9" spans="1:74" ht="8.15" customHeight="1">
      <c r="A9" s="65"/>
      <c r="B9" s="65"/>
      <c r="C9" s="65"/>
      <c r="D9" s="65"/>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65"/>
      <c r="AT9" s="65"/>
      <c r="AU9" s="65"/>
      <c r="AV9" s="446"/>
      <c r="AW9" s="446"/>
      <c r="AX9" s="446"/>
      <c r="AY9" s="446"/>
      <c r="AZ9" s="65"/>
      <c r="BA9" s="65"/>
      <c r="BB9" s="65"/>
      <c r="BC9" s="65"/>
      <c r="BD9" s="65"/>
      <c r="BE9" s="446"/>
      <c r="BF9" s="446"/>
      <c r="BG9" s="446"/>
      <c r="BH9" s="446"/>
      <c r="BI9" s="65"/>
      <c r="BJ9" s="65"/>
      <c r="BK9" s="65"/>
      <c r="BL9" s="65"/>
      <c r="BM9" s="65"/>
      <c r="BN9" s="446"/>
      <c r="BO9" s="446"/>
      <c r="BP9" s="446"/>
      <c r="BQ9" s="446"/>
      <c r="BR9" s="65"/>
      <c r="BS9" s="65"/>
      <c r="BT9" s="65"/>
      <c r="BU9" s="65"/>
      <c r="BV9" s="65"/>
    </row>
    <row r="10" spans="1:74" ht="8.15" customHeight="1">
      <c r="A10" s="65"/>
      <c r="B10" s="65"/>
      <c r="C10" s="65"/>
      <c r="D10" s="65"/>
      <c r="E10" s="66"/>
      <c r="F10" s="66"/>
      <c r="G10" s="66"/>
      <c r="H10" s="448" t="s">
        <v>525</v>
      </c>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49"/>
      <c r="AY10" s="449"/>
      <c r="AZ10" s="449"/>
      <c r="BA10" s="449"/>
      <c r="BB10" s="449"/>
      <c r="BC10" s="449"/>
      <c r="BD10" s="449"/>
      <c r="BE10" s="449"/>
      <c r="BF10" s="65"/>
      <c r="BG10" s="65"/>
      <c r="BH10" s="65"/>
      <c r="BI10" s="65"/>
      <c r="BJ10" s="65"/>
      <c r="BK10" s="65"/>
      <c r="BL10" s="65"/>
      <c r="BM10" s="65"/>
      <c r="BN10" s="65"/>
      <c r="BO10" s="65"/>
      <c r="BP10" s="65"/>
      <c r="BQ10" s="65"/>
      <c r="BR10" s="65"/>
      <c r="BS10" s="65"/>
      <c r="BT10" s="65"/>
      <c r="BU10" s="65"/>
      <c r="BV10" s="65"/>
    </row>
    <row r="11" spans="1:74" ht="8.15" customHeight="1" thickBot="1">
      <c r="A11" s="65"/>
      <c r="B11" s="65"/>
      <c r="C11" s="65"/>
      <c r="D11" s="65"/>
      <c r="E11" s="65"/>
      <c r="F11" s="65"/>
      <c r="G11" s="65"/>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449"/>
      <c r="BD11" s="449"/>
      <c r="BE11" s="449"/>
      <c r="BF11" s="65"/>
      <c r="BG11" s="65"/>
      <c r="BH11" s="65"/>
      <c r="BI11" s="65"/>
      <c r="BJ11" s="65"/>
      <c r="BK11" s="65"/>
      <c r="BL11" s="65"/>
      <c r="BM11" s="65"/>
      <c r="BN11" s="65"/>
      <c r="BO11" s="65"/>
      <c r="BP11" s="65"/>
      <c r="BQ11" s="65"/>
      <c r="BR11" s="65"/>
      <c r="BS11" s="65"/>
      <c r="BT11" s="65"/>
      <c r="BU11" s="65"/>
      <c r="BV11" s="65"/>
    </row>
    <row r="12" spans="1:74" ht="8.15" customHeight="1" thickBo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428" t="s">
        <v>532</v>
      </c>
      <c r="BA12" s="429"/>
      <c r="BB12" s="429"/>
      <c r="BC12" s="429"/>
      <c r="BD12" s="429"/>
      <c r="BE12" s="429"/>
      <c r="BF12" s="429"/>
      <c r="BG12" s="430"/>
      <c r="BH12" s="65"/>
      <c r="BI12" s="65"/>
      <c r="BJ12" s="419" t="s">
        <v>681</v>
      </c>
      <c r="BK12" s="419"/>
      <c r="BL12" s="419"/>
      <c r="BM12" s="419"/>
      <c r="BN12" s="419"/>
      <c r="BO12" s="419"/>
      <c r="BP12" s="419"/>
      <c r="BQ12" s="419"/>
      <c r="BR12" s="419"/>
      <c r="BS12" s="419"/>
      <c r="BT12" s="419"/>
      <c r="BU12" s="419"/>
      <c r="BV12" s="419"/>
    </row>
    <row r="13" spans="1:74" ht="8.15" customHeight="1" thickBot="1">
      <c r="A13" s="65"/>
      <c r="B13" s="65"/>
      <c r="C13" s="65"/>
      <c r="D13" s="65"/>
      <c r="E13" s="317" t="s">
        <v>462</v>
      </c>
      <c r="F13" s="317"/>
      <c r="G13" s="317"/>
      <c r="H13" s="317"/>
      <c r="I13" s="317"/>
      <c r="J13" s="317"/>
      <c r="K13" s="317"/>
      <c r="L13" s="317"/>
      <c r="M13" s="317"/>
      <c r="N13" s="317"/>
      <c r="O13" s="317"/>
      <c r="P13" s="317"/>
      <c r="Q13" s="317"/>
      <c r="R13" s="395" t="str">
        <f>IF(Work作業エリア!B2="","",YEAR(Work作業エリア!B2))</f>
        <v/>
      </c>
      <c r="S13" s="395"/>
      <c r="T13" s="395"/>
      <c r="U13" s="395"/>
      <c r="V13" s="395"/>
      <c r="W13" s="395"/>
      <c r="X13" s="317" t="s">
        <v>461</v>
      </c>
      <c r="Y13" s="375"/>
      <c r="Z13" s="395" t="str">
        <f>IF(Work作業エリア!B2="","",MONTH(Work作業エリア!B2))</f>
        <v/>
      </c>
      <c r="AA13" s="395"/>
      <c r="AB13" s="395"/>
      <c r="AC13" s="397" t="s">
        <v>463</v>
      </c>
      <c r="AD13" s="375"/>
      <c r="AE13" s="395" t="str">
        <f>IF(Work作業エリア!B2="","",DAY(Work作業エリア!B2))</f>
        <v/>
      </c>
      <c r="AF13" s="395"/>
      <c r="AG13" s="395"/>
      <c r="AH13" s="317" t="s">
        <v>464</v>
      </c>
      <c r="AI13" s="375"/>
      <c r="AJ13" s="65"/>
      <c r="AK13" s="65"/>
      <c r="AL13" s="65"/>
      <c r="AM13" s="65"/>
      <c r="AN13" s="65"/>
      <c r="AO13" s="65"/>
      <c r="AP13" s="309" t="s">
        <v>466</v>
      </c>
      <c r="AQ13" s="258"/>
      <c r="AR13" s="258"/>
      <c r="AS13" s="258"/>
      <c r="AT13" s="258"/>
      <c r="AU13" s="258"/>
      <c r="AV13" s="258"/>
      <c r="AW13" s="257"/>
      <c r="AX13" s="65"/>
      <c r="AY13" s="65"/>
      <c r="AZ13" s="431"/>
      <c r="BA13" s="432"/>
      <c r="BB13" s="432"/>
      <c r="BC13" s="432"/>
      <c r="BD13" s="432"/>
      <c r="BE13" s="432"/>
      <c r="BF13" s="432"/>
      <c r="BG13" s="433"/>
      <c r="BH13" s="65"/>
      <c r="BI13" s="65"/>
      <c r="BJ13" s="419"/>
      <c r="BK13" s="419"/>
      <c r="BL13" s="419"/>
      <c r="BM13" s="419"/>
      <c r="BN13" s="419"/>
      <c r="BO13" s="419"/>
      <c r="BP13" s="419"/>
      <c r="BQ13" s="419"/>
      <c r="BR13" s="419"/>
      <c r="BS13" s="419"/>
      <c r="BT13" s="419"/>
      <c r="BU13" s="419"/>
      <c r="BV13" s="419"/>
    </row>
    <row r="14" spans="1:74" ht="8.15" customHeight="1" thickBot="1">
      <c r="A14" s="65"/>
      <c r="B14" s="65"/>
      <c r="C14" s="65"/>
      <c r="D14" s="65"/>
      <c r="E14" s="317"/>
      <c r="F14" s="317"/>
      <c r="G14" s="317"/>
      <c r="H14" s="317"/>
      <c r="I14" s="317"/>
      <c r="J14" s="317"/>
      <c r="K14" s="317"/>
      <c r="L14" s="317"/>
      <c r="M14" s="317"/>
      <c r="N14" s="317"/>
      <c r="O14" s="317"/>
      <c r="P14" s="317"/>
      <c r="Q14" s="317"/>
      <c r="R14" s="395"/>
      <c r="S14" s="395"/>
      <c r="T14" s="395"/>
      <c r="U14" s="395"/>
      <c r="V14" s="395"/>
      <c r="W14" s="395"/>
      <c r="X14" s="375"/>
      <c r="Y14" s="375"/>
      <c r="Z14" s="395"/>
      <c r="AA14" s="395"/>
      <c r="AB14" s="395"/>
      <c r="AC14" s="375"/>
      <c r="AD14" s="375"/>
      <c r="AE14" s="395"/>
      <c r="AF14" s="395"/>
      <c r="AG14" s="395"/>
      <c r="AH14" s="375"/>
      <c r="AI14" s="375"/>
      <c r="AJ14" s="65"/>
      <c r="AK14" s="65"/>
      <c r="AL14" s="65"/>
      <c r="AM14" s="65"/>
      <c r="AN14" s="65"/>
      <c r="AO14" s="65"/>
      <c r="AP14" s="391"/>
      <c r="AQ14" s="258"/>
      <c r="AR14" s="258"/>
      <c r="AS14" s="258"/>
      <c r="AT14" s="258"/>
      <c r="AU14" s="258"/>
      <c r="AV14" s="258"/>
      <c r="AW14" s="257"/>
      <c r="AX14" s="65"/>
      <c r="AY14" s="65"/>
      <c r="AZ14" s="431"/>
      <c r="BA14" s="432"/>
      <c r="BB14" s="432"/>
      <c r="BC14" s="432"/>
      <c r="BD14" s="432"/>
      <c r="BE14" s="432"/>
      <c r="BF14" s="432"/>
      <c r="BG14" s="433"/>
      <c r="BH14" s="65"/>
      <c r="BI14" s="65"/>
      <c r="BJ14" s="419"/>
      <c r="BK14" s="419"/>
      <c r="BL14" s="419"/>
      <c r="BM14" s="419"/>
      <c r="BN14" s="419"/>
      <c r="BO14" s="419"/>
      <c r="BP14" s="419"/>
      <c r="BQ14" s="419"/>
      <c r="BR14" s="419"/>
      <c r="BS14" s="419"/>
      <c r="BT14" s="419"/>
      <c r="BU14" s="419"/>
      <c r="BV14" s="419"/>
    </row>
    <row r="15" spans="1:74" ht="8.15" customHeight="1" thickBot="1">
      <c r="A15" s="65"/>
      <c r="B15" s="65"/>
      <c r="C15" s="65"/>
      <c r="D15" s="65"/>
      <c r="E15" s="319"/>
      <c r="F15" s="319"/>
      <c r="G15" s="319"/>
      <c r="H15" s="319"/>
      <c r="I15" s="319"/>
      <c r="J15" s="319"/>
      <c r="K15" s="319"/>
      <c r="L15" s="319"/>
      <c r="M15" s="319"/>
      <c r="N15" s="319"/>
      <c r="O15" s="319"/>
      <c r="P15" s="319"/>
      <c r="Q15" s="319"/>
      <c r="R15" s="396"/>
      <c r="S15" s="396"/>
      <c r="T15" s="396"/>
      <c r="U15" s="396"/>
      <c r="V15" s="396"/>
      <c r="W15" s="396"/>
      <c r="X15" s="322"/>
      <c r="Y15" s="322"/>
      <c r="Z15" s="396"/>
      <c r="AA15" s="396"/>
      <c r="AB15" s="396"/>
      <c r="AC15" s="322"/>
      <c r="AD15" s="322"/>
      <c r="AE15" s="396"/>
      <c r="AF15" s="396"/>
      <c r="AG15" s="396"/>
      <c r="AH15" s="322"/>
      <c r="AI15" s="322"/>
      <c r="AJ15" s="65"/>
      <c r="AK15" s="65"/>
      <c r="AL15" s="65"/>
      <c r="AM15" s="65"/>
      <c r="AN15" s="65"/>
      <c r="AO15" s="65"/>
      <c r="AP15" s="391"/>
      <c r="AQ15" s="258"/>
      <c r="AR15" s="258"/>
      <c r="AS15" s="258"/>
      <c r="AT15" s="258"/>
      <c r="AU15" s="258"/>
      <c r="AV15" s="258"/>
      <c r="AW15" s="257"/>
      <c r="AX15" s="65"/>
      <c r="AY15" s="65"/>
      <c r="AZ15" s="434" t="s">
        <v>534</v>
      </c>
      <c r="BA15" s="435"/>
      <c r="BB15" s="435"/>
      <c r="BC15" s="435"/>
      <c r="BD15" s="435"/>
      <c r="BE15" s="435"/>
      <c r="BF15" s="435"/>
      <c r="BG15" s="436"/>
      <c r="BH15" s="65"/>
      <c r="BI15" s="65"/>
      <c r="BJ15" s="419"/>
      <c r="BK15" s="419"/>
      <c r="BL15" s="419"/>
      <c r="BM15" s="419"/>
      <c r="BN15" s="419"/>
      <c r="BO15" s="419"/>
      <c r="BP15" s="419"/>
      <c r="BQ15" s="419"/>
      <c r="BR15" s="419"/>
      <c r="BS15" s="419"/>
      <c r="BT15" s="419"/>
      <c r="BU15" s="419"/>
      <c r="BV15" s="419"/>
    </row>
    <row r="16" spans="1:74" ht="8.15" customHeight="1" thickBo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392"/>
      <c r="AQ16" s="393"/>
      <c r="AR16" s="393"/>
      <c r="AS16" s="393"/>
      <c r="AT16" s="393"/>
      <c r="AU16" s="393"/>
      <c r="AV16" s="393"/>
      <c r="AW16" s="394"/>
      <c r="AX16" s="65"/>
      <c r="AY16" s="65"/>
      <c r="AZ16" s="437"/>
      <c r="BA16" s="435"/>
      <c r="BB16" s="435"/>
      <c r="BC16" s="435"/>
      <c r="BD16" s="435"/>
      <c r="BE16" s="435"/>
      <c r="BF16" s="435"/>
      <c r="BG16" s="436"/>
      <c r="BH16" s="65"/>
      <c r="BI16" s="65"/>
      <c r="BJ16" s="419"/>
      <c r="BK16" s="419"/>
      <c r="BL16" s="419"/>
      <c r="BM16" s="419"/>
      <c r="BN16" s="419"/>
      <c r="BO16" s="419"/>
      <c r="BP16" s="419"/>
      <c r="BQ16" s="419"/>
      <c r="BR16" s="419"/>
      <c r="BS16" s="419"/>
      <c r="BT16" s="419"/>
      <c r="BU16" s="419"/>
      <c r="BV16" s="419"/>
    </row>
    <row r="17" spans="1:74" ht="8.15" customHeight="1" thickBot="1">
      <c r="A17" s="65"/>
      <c r="B17" s="65"/>
      <c r="C17" s="65"/>
      <c r="D17" s="65"/>
      <c r="E17" s="400" t="s">
        <v>465</v>
      </c>
      <c r="F17" s="400"/>
      <c r="G17" s="400"/>
      <c r="H17" s="400"/>
      <c r="I17" s="400"/>
      <c r="J17" s="400"/>
      <c r="K17" s="400"/>
      <c r="L17" s="400"/>
      <c r="M17" s="400"/>
      <c r="N17" s="400"/>
      <c r="O17" s="400"/>
      <c r="P17" s="400"/>
      <c r="Q17" s="400"/>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O17" s="65"/>
      <c r="AP17" s="392"/>
      <c r="AQ17" s="393"/>
      <c r="AR17" s="393"/>
      <c r="AS17" s="393"/>
      <c r="AT17" s="393"/>
      <c r="AU17" s="393"/>
      <c r="AV17" s="393"/>
      <c r="AW17" s="394"/>
      <c r="AX17" s="65"/>
      <c r="AY17" s="65"/>
      <c r="AZ17" s="438" t="s">
        <v>533</v>
      </c>
      <c r="BA17" s="439"/>
      <c r="BB17" s="439"/>
      <c r="BC17" s="439"/>
      <c r="BD17" s="439"/>
      <c r="BE17" s="439"/>
      <c r="BF17" s="439"/>
      <c r="BG17" s="440"/>
      <c r="BH17" s="65"/>
      <c r="BI17" s="65"/>
      <c r="BJ17" s="419"/>
      <c r="BK17" s="419"/>
      <c r="BL17" s="419"/>
      <c r="BM17" s="419"/>
      <c r="BN17" s="419"/>
      <c r="BO17" s="419"/>
      <c r="BP17" s="419"/>
      <c r="BQ17" s="419"/>
      <c r="BR17" s="419"/>
      <c r="BS17" s="419"/>
      <c r="BT17" s="419"/>
      <c r="BU17" s="419"/>
      <c r="BV17" s="419"/>
    </row>
    <row r="18" spans="1:74" ht="8.15" customHeight="1" thickBot="1">
      <c r="A18" s="65"/>
      <c r="B18" s="65"/>
      <c r="C18" s="65"/>
      <c r="D18" s="65"/>
      <c r="E18" s="401"/>
      <c r="F18" s="401"/>
      <c r="G18" s="401"/>
      <c r="H18" s="401"/>
      <c r="I18" s="401"/>
      <c r="J18" s="401"/>
      <c r="K18" s="401"/>
      <c r="L18" s="401"/>
      <c r="M18" s="401"/>
      <c r="N18" s="401"/>
      <c r="O18" s="401"/>
      <c r="P18" s="401"/>
      <c r="Q18" s="401"/>
      <c r="R18" s="404"/>
      <c r="S18" s="404"/>
      <c r="T18" s="404"/>
      <c r="U18" s="404"/>
      <c r="V18" s="404"/>
      <c r="W18" s="404"/>
      <c r="X18" s="404"/>
      <c r="Y18" s="404"/>
      <c r="Z18" s="404"/>
      <c r="AA18" s="404"/>
      <c r="AB18" s="404"/>
      <c r="AC18" s="404"/>
      <c r="AD18" s="404"/>
      <c r="AE18" s="404"/>
      <c r="AF18" s="404"/>
      <c r="AG18" s="404"/>
      <c r="AH18" s="404"/>
      <c r="AI18" s="404"/>
      <c r="AJ18" s="404"/>
      <c r="AK18" s="404"/>
      <c r="AL18" s="404"/>
      <c r="AM18" s="404"/>
      <c r="AO18" s="65"/>
      <c r="AP18" s="392"/>
      <c r="AQ18" s="393"/>
      <c r="AR18" s="393"/>
      <c r="AS18" s="393"/>
      <c r="AT18" s="393"/>
      <c r="AU18" s="393"/>
      <c r="AV18" s="393"/>
      <c r="AW18" s="394"/>
      <c r="AX18" s="65"/>
      <c r="AY18" s="65"/>
      <c r="AZ18" s="441"/>
      <c r="BA18" s="439"/>
      <c r="BB18" s="439"/>
      <c r="BC18" s="439"/>
      <c r="BD18" s="439"/>
      <c r="BE18" s="439"/>
      <c r="BF18" s="439"/>
      <c r="BG18" s="440"/>
      <c r="BH18" s="65"/>
      <c r="BI18" s="65"/>
      <c r="BJ18" s="419" t="s">
        <v>535</v>
      </c>
      <c r="BK18" s="419"/>
      <c r="BL18" s="419"/>
      <c r="BM18" s="419"/>
      <c r="BN18" s="419"/>
      <c r="BO18" s="419"/>
      <c r="BP18" s="419"/>
      <c r="BQ18" s="419"/>
      <c r="BR18" s="461"/>
      <c r="BS18" s="461"/>
      <c r="BT18" s="461"/>
      <c r="BU18" s="461"/>
      <c r="BV18" s="461"/>
    </row>
    <row r="19" spans="1:74" ht="8.15" customHeight="1" thickBot="1">
      <c r="A19" s="65"/>
      <c r="B19" s="65"/>
      <c r="C19" s="65"/>
      <c r="D19" s="65"/>
      <c r="E19" s="401"/>
      <c r="F19" s="401"/>
      <c r="G19" s="401"/>
      <c r="H19" s="401"/>
      <c r="I19" s="401"/>
      <c r="J19" s="401"/>
      <c r="K19" s="401"/>
      <c r="L19" s="401"/>
      <c r="M19" s="401"/>
      <c r="N19" s="401"/>
      <c r="O19" s="401"/>
      <c r="P19" s="401"/>
      <c r="Q19" s="401"/>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O19" s="65"/>
      <c r="AP19" s="392"/>
      <c r="AQ19" s="393"/>
      <c r="AR19" s="393"/>
      <c r="AS19" s="393"/>
      <c r="AT19" s="393"/>
      <c r="AU19" s="393"/>
      <c r="AV19" s="393"/>
      <c r="AW19" s="394"/>
      <c r="AX19" s="65"/>
      <c r="AY19" s="65"/>
      <c r="AZ19" s="441"/>
      <c r="BA19" s="439"/>
      <c r="BB19" s="439"/>
      <c r="BC19" s="439"/>
      <c r="BD19" s="439"/>
      <c r="BE19" s="439"/>
      <c r="BF19" s="439"/>
      <c r="BG19" s="440"/>
      <c r="BH19" s="65"/>
      <c r="BI19" s="65"/>
      <c r="BJ19" s="419"/>
      <c r="BK19" s="419"/>
      <c r="BL19" s="419"/>
      <c r="BM19" s="419"/>
      <c r="BN19" s="419"/>
      <c r="BO19" s="419"/>
      <c r="BP19" s="419"/>
      <c r="BQ19" s="419"/>
      <c r="BR19" s="461"/>
      <c r="BS19" s="461"/>
      <c r="BT19" s="461"/>
      <c r="BU19" s="461"/>
      <c r="BV19" s="461"/>
    </row>
    <row r="20" spans="1:74" ht="8.15" customHeight="1" thickBot="1">
      <c r="A20" s="65"/>
      <c r="B20" s="65"/>
      <c r="C20" s="65"/>
      <c r="D20" s="65"/>
      <c r="E20" s="402"/>
      <c r="F20" s="402"/>
      <c r="G20" s="402"/>
      <c r="H20" s="402"/>
      <c r="I20" s="402"/>
      <c r="J20" s="402"/>
      <c r="K20" s="402"/>
      <c r="L20" s="402"/>
      <c r="M20" s="402"/>
      <c r="N20" s="402"/>
      <c r="O20" s="402"/>
      <c r="P20" s="402"/>
      <c r="Q20" s="402"/>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O20" s="65"/>
      <c r="AP20" s="392"/>
      <c r="AQ20" s="393"/>
      <c r="AR20" s="393"/>
      <c r="AS20" s="393"/>
      <c r="AT20" s="393"/>
      <c r="AU20" s="393"/>
      <c r="AV20" s="393"/>
      <c r="AW20" s="394"/>
      <c r="AX20" s="65"/>
      <c r="AY20" s="65"/>
      <c r="AZ20" s="441"/>
      <c r="BA20" s="439"/>
      <c r="BB20" s="439"/>
      <c r="BC20" s="439"/>
      <c r="BD20" s="439"/>
      <c r="BE20" s="439"/>
      <c r="BF20" s="439"/>
      <c r="BG20" s="440"/>
      <c r="BH20" s="65"/>
      <c r="BI20" s="65"/>
      <c r="BJ20" s="419"/>
      <c r="BK20" s="419"/>
      <c r="BL20" s="419"/>
      <c r="BM20" s="419"/>
      <c r="BN20" s="419"/>
      <c r="BO20" s="419"/>
      <c r="BP20" s="419"/>
      <c r="BQ20" s="419"/>
      <c r="BR20" s="461"/>
      <c r="BS20" s="461"/>
      <c r="BT20" s="461"/>
      <c r="BU20" s="461"/>
      <c r="BV20" s="461"/>
    </row>
    <row r="21" spans="1:74" ht="8.15" customHeight="1" thickBot="1">
      <c r="A21" s="65"/>
      <c r="B21" s="65"/>
      <c r="C21" s="65"/>
      <c r="D21" s="65"/>
      <c r="E21" s="65"/>
      <c r="F21" s="65"/>
      <c r="G21" s="65"/>
      <c r="H21" s="65"/>
      <c r="I21" s="65"/>
      <c r="J21" s="65"/>
      <c r="K21" s="65"/>
      <c r="L21" s="65"/>
      <c r="M21" s="65"/>
      <c r="N21" s="65"/>
      <c r="O21" s="65"/>
      <c r="P21" s="398" t="s">
        <v>467</v>
      </c>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65"/>
      <c r="AQ21" s="65"/>
      <c r="AR21" s="65"/>
      <c r="AS21" s="65"/>
      <c r="AT21" s="65"/>
      <c r="AU21" s="65"/>
      <c r="AV21" s="65"/>
      <c r="AW21" s="65"/>
      <c r="AX21" s="65"/>
      <c r="AY21" s="65"/>
      <c r="AZ21" s="442"/>
      <c r="BA21" s="443"/>
      <c r="BB21" s="443"/>
      <c r="BC21" s="443"/>
      <c r="BD21" s="443"/>
      <c r="BE21" s="443"/>
      <c r="BF21" s="443"/>
      <c r="BG21" s="444"/>
      <c r="BH21" s="65"/>
      <c r="BI21" s="65"/>
      <c r="BJ21" s="419"/>
      <c r="BK21" s="419"/>
      <c r="BL21" s="419"/>
      <c r="BM21" s="419"/>
      <c r="BN21" s="419"/>
      <c r="BO21" s="419"/>
      <c r="BP21" s="419"/>
      <c r="BQ21" s="419"/>
      <c r="BR21" s="461"/>
      <c r="BS21" s="461"/>
      <c r="BT21" s="461"/>
      <c r="BU21" s="461"/>
      <c r="BV21" s="461"/>
    </row>
    <row r="22" spans="1:74" ht="8.15" customHeight="1" thickBot="1">
      <c r="A22" s="65"/>
      <c r="B22" s="65"/>
      <c r="C22" s="65"/>
      <c r="D22" s="65"/>
      <c r="E22" s="65"/>
      <c r="F22" s="65"/>
      <c r="G22" s="65"/>
      <c r="H22" s="65"/>
      <c r="I22" s="65"/>
      <c r="J22" s="65"/>
      <c r="K22" s="65"/>
      <c r="L22" s="65"/>
      <c r="M22" s="65"/>
      <c r="N22" s="65"/>
      <c r="O22" s="65"/>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row>
    <row r="23" spans="1:74" ht="8.15" customHeight="1" thickTop="1" thickBot="1">
      <c r="A23" s="65"/>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row>
    <row r="24" spans="1:74" ht="8.15" customHeight="1">
      <c r="A24" s="65"/>
      <c r="B24" s="65"/>
      <c r="C24" s="65"/>
      <c r="D24" s="68"/>
      <c r="E24" s="378" t="s">
        <v>5</v>
      </c>
      <c r="F24" s="378"/>
      <c r="G24" s="378"/>
      <c r="H24" s="378"/>
      <c r="I24" s="378"/>
      <c r="J24" s="378"/>
      <c r="K24" s="378" t="s">
        <v>6</v>
      </c>
      <c r="L24" s="378"/>
      <c r="M24" s="253"/>
      <c r="N24" s="379" t="s">
        <v>7</v>
      </c>
      <c r="O24" s="389"/>
      <c r="P24" s="389"/>
      <c r="Q24" s="389"/>
      <c r="R24" s="389"/>
      <c r="S24" s="390"/>
      <c r="T24" s="65"/>
      <c r="U24" s="378" t="s">
        <v>8</v>
      </c>
      <c r="V24" s="378"/>
      <c r="W24" s="378"/>
      <c r="X24" s="378"/>
      <c r="Y24" s="378"/>
      <c r="Z24" s="378"/>
      <c r="AA24" s="378" t="s">
        <v>9</v>
      </c>
      <c r="AB24" s="378"/>
      <c r="AC24" s="378"/>
      <c r="AD24" s="378"/>
      <c r="AE24" s="378"/>
      <c r="AF24" s="378"/>
      <c r="AG24" s="378" t="s">
        <v>10</v>
      </c>
      <c r="AH24" s="378"/>
      <c r="AI24" s="378"/>
      <c r="AJ24" s="378"/>
      <c r="AK24" s="378"/>
      <c r="AL24" s="378"/>
      <c r="AM24" s="65"/>
      <c r="AN24" s="378" t="s">
        <v>471</v>
      </c>
      <c r="AO24" s="378"/>
      <c r="AP24" s="378"/>
      <c r="AQ24" s="378"/>
      <c r="AR24" s="378"/>
      <c r="AS24" s="378"/>
      <c r="AT24" s="378" t="s">
        <v>682</v>
      </c>
      <c r="AU24" s="378"/>
      <c r="AV24" s="378"/>
      <c r="AW24" s="378"/>
      <c r="AX24" s="378"/>
      <c r="AY24" s="378"/>
      <c r="AZ24" s="65"/>
      <c r="BA24" s="65"/>
      <c r="BB24" s="65"/>
      <c r="BC24" s="65"/>
      <c r="BD24" s="65"/>
      <c r="BE24" s="65"/>
      <c r="BF24" s="65"/>
      <c r="BG24" s="65"/>
      <c r="BH24" s="65"/>
      <c r="BI24" s="65"/>
      <c r="BJ24" s="65"/>
      <c r="BK24" s="65"/>
      <c r="BL24" s="65"/>
      <c r="BM24" s="65"/>
      <c r="BN24" s="65"/>
      <c r="BO24" s="65"/>
      <c r="BP24" s="65"/>
      <c r="BQ24" s="65"/>
      <c r="BR24" s="65"/>
      <c r="BS24" s="65"/>
      <c r="BT24" s="65"/>
      <c r="BU24" s="65"/>
      <c r="BV24" s="65"/>
    </row>
    <row r="25" spans="1:74" ht="8.15" customHeight="1">
      <c r="A25" s="65"/>
      <c r="B25" s="65"/>
      <c r="C25" s="65"/>
      <c r="D25" s="65"/>
      <c r="E25" s="399" t="str">
        <f>LEFTB(Work作業エリア!F2,1)</f>
        <v/>
      </c>
      <c r="F25" s="387"/>
      <c r="G25" s="387"/>
      <c r="H25" s="387" t="str">
        <f>RIGHTB(Work作業エリア!F2,1)</f>
        <v/>
      </c>
      <c r="I25" s="387"/>
      <c r="J25" s="388"/>
      <c r="K25" s="376" t="str">
        <f>Work作業エリア!G2</f>
        <v/>
      </c>
      <c r="L25" s="376"/>
      <c r="M25" s="382"/>
      <c r="N25" s="413" t="str">
        <f>LEFTB(Work作業エリア!H2,1)</f>
        <v/>
      </c>
      <c r="O25" s="387"/>
      <c r="P25" s="387"/>
      <c r="Q25" s="387" t="str">
        <f>RIGHTB(Work作業エリア!H2,1)</f>
        <v/>
      </c>
      <c r="R25" s="387"/>
      <c r="S25" s="409"/>
      <c r="T25" s="65"/>
      <c r="U25" s="399" t="str">
        <f>LEFTB(Work作業エリア!I2,1)</f>
        <v/>
      </c>
      <c r="V25" s="387"/>
      <c r="W25" s="387"/>
      <c r="X25" s="387" t="str">
        <f>RIGHTB(Work作業エリア!I2,1)</f>
        <v/>
      </c>
      <c r="Y25" s="387"/>
      <c r="Z25" s="388"/>
      <c r="AA25" s="399" t="str">
        <f>LEFTB(Work作業エリア!J2,1)</f>
        <v/>
      </c>
      <c r="AB25" s="387"/>
      <c r="AC25" s="387"/>
      <c r="AD25" s="387" t="str">
        <f>RIGHTB(Work作業エリア!J2,1)</f>
        <v/>
      </c>
      <c r="AE25" s="387"/>
      <c r="AF25" s="388"/>
      <c r="AG25" s="399" t="str">
        <f>LEFTB(Work作業エリア!K2,1)</f>
        <v/>
      </c>
      <c r="AH25" s="387"/>
      <c r="AI25" s="387"/>
      <c r="AJ25" s="387" t="str">
        <f>RIGHTB(Work作業エリア!K2,1)</f>
        <v/>
      </c>
      <c r="AK25" s="387"/>
      <c r="AL25" s="388"/>
      <c r="AM25" s="65"/>
      <c r="AN25" s="399" t="str">
        <f>LEFTB(Work作業エリア!L2,1)</f>
        <v/>
      </c>
      <c r="AO25" s="387"/>
      <c r="AP25" s="387"/>
      <c r="AQ25" s="387" t="str">
        <f>RIGHTB(Work作業エリア!L2,1)</f>
        <v/>
      </c>
      <c r="AR25" s="387"/>
      <c r="AS25" s="388"/>
      <c r="AT25" s="399" t="str">
        <f>LEFTB(Work作業エリア!M2,1)</f>
        <v/>
      </c>
      <c r="AU25" s="387"/>
      <c r="AV25" s="387"/>
      <c r="AW25" s="387" t="str">
        <f>RIGHTB(Work作業エリア!M2,1)</f>
        <v/>
      </c>
      <c r="AX25" s="387"/>
      <c r="AY25" s="388"/>
      <c r="AZ25" s="65"/>
      <c r="BA25" s="65"/>
      <c r="BB25" s="65"/>
      <c r="BC25" s="65"/>
      <c r="BD25" s="65"/>
      <c r="BE25" s="65"/>
      <c r="BF25" s="65"/>
      <c r="BG25" s="65"/>
      <c r="BH25" s="65"/>
      <c r="BI25" s="65"/>
      <c r="BJ25" s="65"/>
      <c r="BK25" s="65"/>
      <c r="BL25" s="65"/>
      <c r="BM25" s="65"/>
      <c r="BN25" s="65"/>
      <c r="BO25" s="65"/>
      <c r="BP25" s="65"/>
      <c r="BQ25" s="65"/>
      <c r="BR25" s="65"/>
      <c r="BS25" s="65"/>
      <c r="BT25" s="65"/>
      <c r="BU25" s="65"/>
      <c r="BV25" s="65"/>
    </row>
    <row r="26" spans="1:74" ht="8.15" customHeight="1" thickBot="1">
      <c r="A26" s="65"/>
      <c r="B26" s="65"/>
      <c r="C26" s="65"/>
      <c r="E26" s="464"/>
      <c r="F26" s="462"/>
      <c r="G26" s="462"/>
      <c r="H26" s="462"/>
      <c r="I26" s="462"/>
      <c r="J26" s="463"/>
      <c r="K26" s="377"/>
      <c r="L26" s="377"/>
      <c r="M26" s="244"/>
      <c r="N26" s="414"/>
      <c r="O26" s="410"/>
      <c r="P26" s="410"/>
      <c r="Q26" s="410"/>
      <c r="R26" s="410"/>
      <c r="S26" s="411"/>
      <c r="T26" s="69"/>
      <c r="U26" s="464"/>
      <c r="V26" s="462"/>
      <c r="W26" s="387"/>
      <c r="X26" s="387"/>
      <c r="Y26" s="462"/>
      <c r="Z26" s="463"/>
      <c r="AA26" s="464"/>
      <c r="AB26" s="462"/>
      <c r="AC26" s="462"/>
      <c r="AD26" s="462"/>
      <c r="AE26" s="462"/>
      <c r="AF26" s="463"/>
      <c r="AG26" s="464"/>
      <c r="AH26" s="462"/>
      <c r="AI26" s="462"/>
      <c r="AJ26" s="462"/>
      <c r="AK26" s="462"/>
      <c r="AL26" s="463"/>
      <c r="AM26" s="65"/>
      <c r="AN26" s="464"/>
      <c r="AO26" s="462"/>
      <c r="AP26" s="462"/>
      <c r="AQ26" s="462"/>
      <c r="AR26" s="462"/>
      <c r="AS26" s="463"/>
      <c r="AT26" s="399"/>
      <c r="AU26" s="387"/>
      <c r="AV26" s="387"/>
      <c r="AW26" s="387"/>
      <c r="AX26" s="387"/>
      <c r="AY26" s="388"/>
      <c r="AZ26" s="65"/>
      <c r="BA26" s="65"/>
      <c r="BB26" s="65"/>
      <c r="BC26" s="65"/>
      <c r="BD26" s="65"/>
      <c r="BE26" s="65"/>
      <c r="BF26" s="65"/>
      <c r="BP26" s="65"/>
      <c r="BQ26" s="65"/>
      <c r="BR26" s="65"/>
      <c r="BS26" s="65"/>
      <c r="BT26" s="65"/>
      <c r="BU26" s="65"/>
      <c r="BV26" s="65"/>
    </row>
    <row r="27" spans="1:74" ht="8.15" customHeight="1">
      <c r="A27" s="65"/>
      <c r="B27" s="65"/>
      <c r="C27" s="65"/>
      <c r="D27" s="65"/>
      <c r="E27" s="487" t="s">
        <v>536</v>
      </c>
      <c r="F27" s="348"/>
      <c r="G27" s="348"/>
      <c r="H27" s="348"/>
      <c r="I27" s="348"/>
      <c r="J27" s="348"/>
      <c r="K27" s="348"/>
      <c r="L27" s="348"/>
      <c r="M27" s="348"/>
      <c r="N27" s="449"/>
      <c r="O27" s="449"/>
      <c r="P27" s="449"/>
      <c r="Q27" s="449"/>
      <c r="R27" s="449"/>
      <c r="S27" s="449"/>
      <c r="T27" s="348"/>
      <c r="U27" s="348"/>
      <c r="V27" s="349"/>
      <c r="W27" s="71"/>
      <c r="X27" s="71"/>
      <c r="Y27" s="482" t="s">
        <v>546</v>
      </c>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483"/>
      <c r="BA27" s="483"/>
      <c r="BB27" s="483"/>
      <c r="BC27" s="483"/>
      <c r="BD27" s="483"/>
      <c r="BE27" s="483"/>
      <c r="BF27" s="483"/>
      <c r="BG27" s="484"/>
      <c r="BU27" s="65"/>
      <c r="BV27" s="65"/>
    </row>
    <row r="28" spans="1:74" ht="8.15" customHeight="1">
      <c r="A28" s="65"/>
      <c r="B28" s="65"/>
      <c r="C28" s="65"/>
      <c r="D28" s="65"/>
      <c r="E28" s="350"/>
      <c r="F28" s="351"/>
      <c r="G28" s="351"/>
      <c r="H28" s="351"/>
      <c r="I28" s="351"/>
      <c r="J28" s="351"/>
      <c r="K28" s="351"/>
      <c r="L28" s="351"/>
      <c r="M28" s="351"/>
      <c r="N28" s="351"/>
      <c r="O28" s="351"/>
      <c r="P28" s="351"/>
      <c r="Q28" s="351"/>
      <c r="R28" s="351"/>
      <c r="S28" s="351"/>
      <c r="T28" s="351"/>
      <c r="U28" s="351"/>
      <c r="V28" s="352"/>
      <c r="W28" s="72"/>
      <c r="X28" s="72"/>
      <c r="Y28" s="478"/>
      <c r="Z28" s="419"/>
      <c r="AA28" s="419"/>
      <c r="AB28" s="419"/>
      <c r="AC28" s="419"/>
      <c r="AD28" s="419"/>
      <c r="AE28" s="419"/>
      <c r="AF28" s="419"/>
      <c r="AG28" s="419"/>
      <c r="AH28" s="419"/>
      <c r="AI28" s="419"/>
      <c r="AJ28" s="419"/>
      <c r="AK28" s="419"/>
      <c r="AL28" s="419"/>
      <c r="AM28" s="419"/>
      <c r="AN28" s="419"/>
      <c r="AO28" s="419"/>
      <c r="AP28" s="419"/>
      <c r="AQ28" s="419"/>
      <c r="AR28" s="419"/>
      <c r="AS28" s="419"/>
      <c r="AT28" s="419"/>
      <c r="AU28" s="419"/>
      <c r="AV28" s="419"/>
      <c r="AW28" s="419"/>
      <c r="AX28" s="419"/>
      <c r="AY28" s="419"/>
      <c r="AZ28" s="419"/>
      <c r="BA28" s="419"/>
      <c r="BB28" s="419"/>
      <c r="BC28" s="419"/>
      <c r="BD28" s="419"/>
      <c r="BE28" s="419"/>
      <c r="BF28" s="419"/>
      <c r="BG28" s="485"/>
      <c r="BU28" s="65"/>
      <c r="BV28" s="65"/>
    </row>
    <row r="29" spans="1:74" ht="8.15" customHeight="1">
      <c r="A29" s="65"/>
      <c r="B29" s="65"/>
      <c r="C29" s="65"/>
      <c r="D29" s="65"/>
      <c r="E29" s="476" t="s">
        <v>475</v>
      </c>
      <c r="F29" s="476"/>
      <c r="G29" s="476" t="str">
        <f>IF(Work作業エリア!R2="","",MIDB(Work作業エリア!R2,2,1))</f>
        <v/>
      </c>
      <c r="H29" s="476"/>
      <c r="I29" s="476" t="str">
        <f>IF(Work作業エリア!R2="","",MIDB(Work作業エリア!R2,3,1))</f>
        <v/>
      </c>
      <c r="J29" s="476"/>
      <c r="K29" s="476" t="str">
        <f>IF(Work作業エリア!R2="","",MIDB(Work作業エリア!R2,4,1))</f>
        <v/>
      </c>
      <c r="L29" s="476"/>
      <c r="M29" s="476" t="str">
        <f>IF(Work作業エリア!R2="","",MIDB(Work作業エリア!R2,5,1))</f>
        <v/>
      </c>
      <c r="N29" s="476"/>
      <c r="O29" s="476" t="str">
        <f>IF(Work作業エリア!R2="","",MIDB(Work作業エリア!R2,6,1))</f>
        <v/>
      </c>
      <c r="P29" s="476"/>
      <c r="Q29" s="476" t="str">
        <f>IF(Work作業エリア!R2="","",MIDB(Work作業エリア!R2,7,1))</f>
        <v/>
      </c>
      <c r="R29" s="476"/>
      <c r="S29" s="476" t="str">
        <f>IF(Work作業エリア!R2="","",MIDB(Work作業エリア!R2,8,1))</f>
        <v/>
      </c>
      <c r="T29" s="476"/>
      <c r="U29" s="476" t="str">
        <f>IF(Work作業エリア!R2="","",MIDB(Work作業エリア!R2,9,1))</f>
        <v/>
      </c>
      <c r="V29" s="476"/>
      <c r="W29" s="73"/>
      <c r="X29" s="72"/>
      <c r="Y29" s="478"/>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19"/>
      <c r="AY29" s="419"/>
      <c r="AZ29" s="419"/>
      <c r="BA29" s="419"/>
      <c r="BB29" s="419"/>
      <c r="BC29" s="419"/>
      <c r="BD29" s="419"/>
      <c r="BE29" s="419"/>
      <c r="BF29" s="419"/>
      <c r="BG29" s="485"/>
      <c r="BU29" s="65"/>
      <c r="BV29" s="65"/>
    </row>
    <row r="30" spans="1:74" ht="8.15" customHeight="1" thickBot="1">
      <c r="A30" s="65"/>
      <c r="B30" s="65"/>
      <c r="C30" s="65"/>
      <c r="D30" s="65"/>
      <c r="E30" s="377"/>
      <c r="F30" s="377"/>
      <c r="G30" s="377"/>
      <c r="H30" s="377"/>
      <c r="I30" s="377"/>
      <c r="J30" s="377"/>
      <c r="K30" s="377"/>
      <c r="L30" s="377"/>
      <c r="M30" s="377"/>
      <c r="N30" s="377"/>
      <c r="O30" s="377"/>
      <c r="P30" s="377"/>
      <c r="Q30" s="377"/>
      <c r="R30" s="377"/>
      <c r="S30" s="377"/>
      <c r="T30" s="377"/>
      <c r="U30" s="377"/>
      <c r="V30" s="377"/>
      <c r="W30" s="74"/>
      <c r="Y30" s="479"/>
      <c r="Z30" s="480"/>
      <c r="AA30" s="480"/>
      <c r="AB30" s="480"/>
      <c r="AC30" s="480"/>
      <c r="AD30" s="480"/>
      <c r="AE30" s="480"/>
      <c r="AF30" s="480"/>
      <c r="AG30" s="480"/>
      <c r="AH30" s="480"/>
      <c r="AI30" s="480"/>
      <c r="AJ30" s="480"/>
      <c r="AK30" s="419"/>
      <c r="AL30" s="419"/>
      <c r="AM30" s="419"/>
      <c r="AN30" s="419"/>
      <c r="AO30" s="419"/>
      <c r="AP30" s="419"/>
      <c r="AQ30" s="480"/>
      <c r="AR30" s="480"/>
      <c r="AS30" s="480"/>
      <c r="AT30" s="480"/>
      <c r="AU30" s="480"/>
      <c r="AV30" s="480"/>
      <c r="AW30" s="480"/>
      <c r="AX30" s="480"/>
      <c r="AY30" s="480"/>
      <c r="AZ30" s="480"/>
      <c r="BA30" s="480"/>
      <c r="BB30" s="480"/>
      <c r="BC30" s="480"/>
      <c r="BD30" s="480"/>
      <c r="BE30" s="480"/>
      <c r="BF30" s="480"/>
      <c r="BG30" s="486"/>
    </row>
    <row r="31" spans="1:74" ht="8.15" customHeight="1">
      <c r="A31" s="65"/>
      <c r="B31" s="65"/>
      <c r="C31" s="65"/>
      <c r="D31" s="65"/>
      <c r="E31" s="378" t="s">
        <v>685</v>
      </c>
      <c r="F31" s="378"/>
      <c r="G31" s="378"/>
      <c r="H31" s="378"/>
      <c r="I31" s="378"/>
      <c r="J31" s="378"/>
      <c r="K31" s="378"/>
      <c r="L31" s="378"/>
      <c r="M31" s="378"/>
      <c r="N31" s="378"/>
      <c r="O31" s="378"/>
      <c r="P31" s="378"/>
      <c r="Q31" s="378"/>
      <c r="R31" s="378"/>
      <c r="S31" s="378"/>
      <c r="T31" s="378"/>
      <c r="U31" s="378" t="s">
        <v>686</v>
      </c>
      <c r="V31" s="378"/>
      <c r="W31" s="378"/>
      <c r="X31" s="378"/>
      <c r="Y31" s="465"/>
      <c r="Z31" s="465"/>
      <c r="AA31" s="465"/>
      <c r="AB31" s="465"/>
      <c r="AC31" s="465"/>
      <c r="AD31" s="465"/>
      <c r="AE31" s="465"/>
      <c r="AF31" s="465"/>
      <c r="AG31" s="465"/>
      <c r="AH31" s="465"/>
      <c r="AI31" s="465"/>
      <c r="AJ31" s="477"/>
      <c r="AK31" s="379" t="s">
        <v>16</v>
      </c>
      <c r="AL31" s="389"/>
      <c r="AM31" s="389"/>
      <c r="AN31" s="389"/>
      <c r="AO31" s="389"/>
      <c r="AP31" s="390"/>
    </row>
    <row r="32" spans="1:74" ht="8.15" customHeight="1">
      <c r="A32" s="65"/>
      <c r="B32" s="65"/>
      <c r="C32" s="65"/>
      <c r="D32" s="65"/>
      <c r="E32" s="399" t="str">
        <f>IF(Work作業エリア!O2="","",MIDB(YEAR(Work作業エリア!O2),1,1))</f>
        <v/>
      </c>
      <c r="F32" s="387"/>
      <c r="G32" s="387" t="str">
        <f>IF(Work作業エリア!O2="","",MIDB(YEAR(Work作業エリア!O2),2,1))</f>
        <v/>
      </c>
      <c r="H32" s="387"/>
      <c r="I32" s="387" t="str">
        <f>IF(Work作業エリア!O2="","",MIDB(YEAR(Work作業エリア!O2),3,1))</f>
        <v/>
      </c>
      <c r="J32" s="387"/>
      <c r="K32" s="387" t="str">
        <f>IF(Work作業エリア!O2="","",MIDB(YEAR(Work作業エリア!O2),4,1))</f>
        <v/>
      </c>
      <c r="L32" s="387"/>
      <c r="M32" s="387" t="str">
        <f>IF(Work作業エリア!O2="","",IF(MONTH(Work作業エリア!O2)&gt;9,1,0))</f>
        <v/>
      </c>
      <c r="N32" s="387"/>
      <c r="O32" s="387" t="str">
        <f>IF(Work作業エリア!O2="","",RIGHTB(MONTH(Work作業エリア!O2),1))</f>
        <v/>
      </c>
      <c r="P32" s="387"/>
      <c r="Q32" s="387" t="str">
        <f>IF(Work作業エリア!O2="","",IF(DAY(Work作業エリア!O2)&gt;9,LEFTB(DAY(Work作業エリア!O2),1),0))</f>
        <v/>
      </c>
      <c r="R32" s="387"/>
      <c r="S32" s="387" t="str">
        <f>IF(Work作業エリア!O2="","",RIGHTB(DAY(Work作業エリア!O2),1))</f>
        <v/>
      </c>
      <c r="T32" s="388"/>
      <c r="U32" s="399" t="str">
        <f>IF(Work作業エリア!P2="","",MIDB(YEAR(Work作業エリア!P2),1,1))</f>
        <v/>
      </c>
      <c r="V32" s="387"/>
      <c r="W32" s="387" t="str">
        <f>IF(Work作業エリア!P2="","",MIDB(YEAR(Work作業エリア!P2),2,1))</f>
        <v/>
      </c>
      <c r="X32" s="387"/>
      <c r="Y32" s="387" t="str">
        <f>IF(Work作業エリア!P2="","",MIDB(YEAR(Work作業エリア!P2),3,1))</f>
        <v/>
      </c>
      <c r="Z32" s="387"/>
      <c r="AA32" s="387" t="str">
        <f>IF(Work作業エリア!P2="","",MIDB(YEAR(Work作業エリア!P2),4,1))</f>
        <v/>
      </c>
      <c r="AB32" s="387"/>
      <c r="AC32" s="387" t="str">
        <f>IF(Work作業エリア!P2="","",IF(MONTH(Work作業エリア!P2)&gt;9,1,0))</f>
        <v/>
      </c>
      <c r="AD32" s="387"/>
      <c r="AE32" s="387" t="str">
        <f>IF(Work作業エリア!P2="","",RIGHTB(MONTH(Work作業エリア!P2),1))</f>
        <v/>
      </c>
      <c r="AF32" s="387"/>
      <c r="AG32" s="387" t="str">
        <f>IF(Work作業エリア!P2="","",IF(DAY(Work作業エリア!P2)&gt;9,LEFTB(DAY(Work作業エリア!P2),1),0))</f>
        <v/>
      </c>
      <c r="AH32" s="387"/>
      <c r="AI32" s="387" t="str">
        <f>IF(Work作業エリア!P2="","",RIGHTB(DAY(Work作業エリア!P2),1))</f>
        <v/>
      </c>
      <c r="AJ32" s="412"/>
      <c r="AK32" s="413">
        <f>INT(INT(Work作業エリア!Q2)/100)</f>
        <v>0</v>
      </c>
      <c r="AL32" s="387"/>
      <c r="AM32" s="387">
        <f>INT(MOD(INT(Work作業エリア!Q2),100)/10)</f>
        <v>0</v>
      </c>
      <c r="AN32" s="387"/>
      <c r="AO32" s="387">
        <f>MOD(INT(Work作業エリア!Q2),10)</f>
        <v>0</v>
      </c>
      <c r="AP32" s="409"/>
    </row>
    <row r="33" spans="1:85" ht="8.15" customHeight="1" thickBot="1">
      <c r="A33" s="65"/>
      <c r="B33" s="65"/>
      <c r="C33" s="65"/>
      <c r="D33" s="65"/>
      <c r="E33" s="399"/>
      <c r="F33" s="387"/>
      <c r="G33" s="387"/>
      <c r="H33" s="387"/>
      <c r="I33" s="387"/>
      <c r="J33" s="387"/>
      <c r="K33" s="387"/>
      <c r="L33" s="387"/>
      <c r="M33" s="387"/>
      <c r="N33" s="387"/>
      <c r="O33" s="387"/>
      <c r="P33" s="387"/>
      <c r="Q33" s="387"/>
      <c r="R33" s="387"/>
      <c r="S33" s="387"/>
      <c r="T33" s="388"/>
      <c r="U33" s="399"/>
      <c r="V33" s="387"/>
      <c r="W33" s="387"/>
      <c r="X33" s="387"/>
      <c r="Y33" s="387"/>
      <c r="Z33" s="387"/>
      <c r="AA33" s="387"/>
      <c r="AB33" s="387"/>
      <c r="AC33" s="387"/>
      <c r="AD33" s="387"/>
      <c r="AE33" s="387"/>
      <c r="AF33" s="387"/>
      <c r="AG33" s="387"/>
      <c r="AH33" s="387"/>
      <c r="AI33" s="387"/>
      <c r="AJ33" s="412"/>
      <c r="AK33" s="414"/>
      <c r="AL33" s="410"/>
      <c r="AM33" s="410"/>
      <c r="AN33" s="410"/>
      <c r="AO33" s="410"/>
      <c r="AP33" s="411"/>
    </row>
    <row r="34" spans="1:85" ht="8.15" customHeight="1">
      <c r="A34" s="65"/>
      <c r="B34" s="65"/>
      <c r="C34" s="65"/>
      <c r="D34" s="65"/>
      <c r="E34" s="478" t="s">
        <v>544</v>
      </c>
      <c r="F34" s="419"/>
      <c r="G34" s="419"/>
      <c r="H34" s="419"/>
      <c r="I34" s="419"/>
      <c r="J34" s="419"/>
      <c r="K34" s="419"/>
      <c r="L34" s="419"/>
      <c r="M34" s="263"/>
      <c r="N34" s="476" t="s">
        <v>474</v>
      </c>
      <c r="O34" s="476"/>
      <c r="P34" s="465" t="s">
        <v>542</v>
      </c>
      <c r="Q34" s="465"/>
      <c r="R34" s="465"/>
      <c r="S34" s="465"/>
      <c r="T34" s="465"/>
      <c r="U34" s="465"/>
      <c r="V34" s="465"/>
      <c r="W34" s="465"/>
      <c r="X34" s="465"/>
      <c r="Y34" s="465"/>
      <c r="Z34" s="465"/>
      <c r="AA34" s="465"/>
      <c r="AB34" s="465"/>
      <c r="AC34" s="465"/>
      <c r="AD34" s="465"/>
      <c r="AE34" s="465"/>
      <c r="AF34" s="465"/>
      <c r="AG34" s="465"/>
      <c r="AH34" s="466"/>
      <c r="AI34" s="466"/>
      <c r="AJ34" s="465" t="s">
        <v>543</v>
      </c>
      <c r="AK34" s="466"/>
      <c r="AL34" s="466"/>
      <c r="AM34" s="466"/>
      <c r="AN34" s="466"/>
      <c r="AO34" s="466"/>
      <c r="AP34" s="466"/>
      <c r="AQ34" s="381"/>
      <c r="AR34" s="381"/>
      <c r="AS34" s="381"/>
      <c r="AT34" s="381"/>
      <c r="AU34" s="381"/>
      <c r="AV34" s="381"/>
      <c r="AW34" s="381"/>
      <c r="AX34" s="381"/>
      <c r="AY34" s="381"/>
      <c r="AZ34" s="381"/>
    </row>
    <row r="35" spans="1:85" ht="8.15" customHeight="1">
      <c r="A35" s="65"/>
      <c r="B35" s="65"/>
      <c r="C35" s="65"/>
      <c r="D35" s="65"/>
      <c r="E35" s="478"/>
      <c r="F35" s="419"/>
      <c r="G35" s="419"/>
      <c r="H35" s="419"/>
      <c r="I35" s="419"/>
      <c r="J35" s="419"/>
      <c r="K35" s="419"/>
      <c r="L35" s="419"/>
      <c r="M35" s="263"/>
      <c r="N35" s="376"/>
      <c r="O35" s="376"/>
      <c r="P35" s="376" t="s">
        <v>424</v>
      </c>
      <c r="Q35" s="376"/>
      <c r="R35" s="376" t="str">
        <f>IF(Work作業エリア!S2="","",MIDB(Work作業エリア!S2,2,1))</f>
        <v/>
      </c>
      <c r="S35" s="376"/>
      <c r="T35" s="376" t="str">
        <f>IF(Work作業エリア!S2="","",MIDB(Work作業エリア!S2,3,1))</f>
        <v/>
      </c>
      <c r="U35" s="376"/>
      <c r="V35" s="376" t="str">
        <f>IF(Work作業エリア!S2="","",MIDB(Work作業エリア!S2,4,1))</f>
        <v/>
      </c>
      <c r="W35" s="376"/>
      <c r="X35" s="376" t="str">
        <f>IF(Work作業エリア!S2="","",MIDB(Work作業エリア!S2,5,1))</f>
        <v/>
      </c>
      <c r="Y35" s="376"/>
      <c r="Z35" s="376" t="str">
        <f>IF(Work作業エリア!S2="","",MIDB(Work作業エリア!S2,6,1))</f>
        <v/>
      </c>
      <c r="AA35" s="376"/>
      <c r="AB35" s="376" t="str">
        <f>IF(Work作業エリア!S2="","",MIDB(Work作業エリア!S2,7,1))</f>
        <v/>
      </c>
      <c r="AC35" s="376"/>
      <c r="AD35" s="376" t="str">
        <f>IF(Work作業エリア!S2="","",MIDB(Work作業エリア!S2,8,1))</f>
        <v/>
      </c>
      <c r="AE35" s="376"/>
      <c r="AF35" s="376" t="str">
        <f>IF(Work作業エリア!S2="","",MIDB(Work作業エリア!S2,9,1))</f>
        <v/>
      </c>
      <c r="AG35" s="376"/>
      <c r="AH35" s="376" t="str">
        <f>IF(Work作業エリア!S2="","",MIDB(Work作業エリア!S2,10,1))</f>
        <v/>
      </c>
      <c r="AI35" s="376"/>
      <c r="AJ35" s="376">
        <v>2</v>
      </c>
      <c r="AK35" s="376"/>
      <c r="AL35" s="376">
        <v>0</v>
      </c>
      <c r="AM35" s="376"/>
      <c r="AN35" s="376" t="str">
        <f>IF(Work作業エリア!T2="","",MIDB(Work作業エリア!T2,3,1))</f>
        <v/>
      </c>
      <c r="AO35" s="376"/>
      <c r="AP35" s="376" t="str">
        <f>IF(Work作業エリア!T2="","",MIDB(Work作業エリア!T2,4,1))</f>
        <v/>
      </c>
      <c r="AQ35" s="376"/>
      <c r="AR35" s="376" t="s">
        <v>539</v>
      </c>
      <c r="AS35" s="376"/>
      <c r="AT35" s="376" t="str">
        <f>IF(Work作業エリア!U2="","",Work作業エリア!U2)</f>
        <v/>
      </c>
      <c r="AU35" s="376"/>
      <c r="AV35" s="376" t="s">
        <v>540</v>
      </c>
      <c r="AW35" s="376"/>
      <c r="AX35" s="376" t="s">
        <v>541</v>
      </c>
      <c r="AY35" s="376"/>
      <c r="AZ35" s="381"/>
    </row>
    <row r="36" spans="1:85" ht="8.15" customHeight="1">
      <c r="A36" s="65"/>
      <c r="B36" s="65"/>
      <c r="C36" s="65"/>
      <c r="D36" s="65"/>
      <c r="E36" s="478"/>
      <c r="F36" s="419"/>
      <c r="G36" s="419"/>
      <c r="H36" s="419"/>
      <c r="I36" s="419"/>
      <c r="J36" s="419"/>
      <c r="K36" s="419"/>
      <c r="L36" s="419"/>
      <c r="M36" s="263"/>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376"/>
      <c r="AK36" s="376"/>
      <c r="AL36" s="376"/>
      <c r="AM36" s="376"/>
      <c r="AN36" s="376"/>
      <c r="AO36" s="376"/>
      <c r="AP36" s="376"/>
      <c r="AQ36" s="376"/>
      <c r="AR36" s="376"/>
      <c r="AS36" s="376"/>
      <c r="AT36" s="376"/>
      <c r="AU36" s="376"/>
      <c r="AV36" s="376"/>
      <c r="AW36" s="376"/>
      <c r="AX36" s="376"/>
      <c r="AY36" s="376"/>
      <c r="AZ36" s="381"/>
    </row>
    <row r="37" spans="1:85" ht="8.15" customHeight="1">
      <c r="A37" s="65"/>
      <c r="B37" s="65"/>
      <c r="C37" s="65"/>
      <c r="D37" s="65"/>
      <c r="E37" s="478"/>
      <c r="F37" s="419"/>
      <c r="G37" s="419"/>
      <c r="H37" s="419"/>
      <c r="I37" s="419"/>
      <c r="J37" s="419"/>
      <c r="K37" s="419"/>
      <c r="L37" s="419"/>
      <c r="M37" s="263"/>
      <c r="N37" s="376" t="s">
        <v>538</v>
      </c>
      <c r="O37" s="376"/>
      <c r="P37" s="378" t="s">
        <v>537</v>
      </c>
      <c r="Q37" s="378"/>
      <c r="R37" s="378"/>
      <c r="S37" s="378"/>
      <c r="T37" s="378"/>
      <c r="U37" s="378"/>
      <c r="V37" s="378"/>
      <c r="W37" s="378"/>
      <c r="X37" s="378"/>
      <c r="Y37" s="378"/>
      <c r="Z37" s="378"/>
      <c r="AA37" s="378"/>
      <c r="AB37" s="378"/>
      <c r="AC37" s="378"/>
      <c r="AD37" s="378"/>
      <c r="AE37" s="378"/>
      <c r="AF37" s="378"/>
      <c r="AG37" s="378"/>
      <c r="BM37" s="65"/>
      <c r="BN37" s="65"/>
      <c r="BO37" s="65"/>
      <c r="BP37" s="65"/>
      <c r="BQ37" s="65"/>
      <c r="BR37" s="65"/>
      <c r="BS37" s="65"/>
      <c r="BT37" s="65"/>
      <c r="BU37" s="65"/>
      <c r="BV37" s="65"/>
    </row>
    <row r="38" spans="1:85" ht="8.15" customHeight="1">
      <c r="A38" s="65"/>
      <c r="B38" s="65"/>
      <c r="C38" s="65"/>
      <c r="D38" s="65"/>
      <c r="E38" s="478"/>
      <c r="F38" s="419"/>
      <c r="G38" s="419"/>
      <c r="H38" s="419"/>
      <c r="I38" s="419"/>
      <c r="J38" s="419"/>
      <c r="K38" s="419"/>
      <c r="L38" s="419"/>
      <c r="M38" s="263"/>
      <c r="N38" s="376"/>
      <c r="O38" s="376"/>
      <c r="P38" s="376" t="s">
        <v>475</v>
      </c>
      <c r="Q38" s="376"/>
      <c r="R38" s="376" t="str">
        <f>IF(Work作業エリア!V2="","",MIDB(Work作業エリア!V2,2,1))</f>
        <v/>
      </c>
      <c r="S38" s="376"/>
      <c r="T38" s="376" t="str">
        <f>IF(Work作業エリア!V2="","",MIDB(Work作業エリア!V2,3,1))</f>
        <v/>
      </c>
      <c r="U38" s="376"/>
      <c r="V38" s="376" t="str">
        <f>IF(Work作業エリア!V2="","",MIDB(Work作業エリア!V2,4,1))</f>
        <v/>
      </c>
      <c r="W38" s="376"/>
      <c r="X38" s="376" t="str">
        <f>IF(Work作業エリア!V2="","",MIDB(Work作業エリア!V2,5,1))</f>
        <v/>
      </c>
      <c r="Y38" s="376"/>
      <c r="Z38" s="376" t="str">
        <f>IF(Work作業エリア!V2="","",MIDB(Work作業エリア!V2,6,1))</f>
        <v/>
      </c>
      <c r="AA38" s="376"/>
      <c r="AB38" s="376" t="str">
        <f>IF(Work作業エリア!V2="","",MIDB(Work作業エリア!V2,7,1))</f>
        <v/>
      </c>
      <c r="AC38" s="376"/>
      <c r="AD38" s="376" t="str">
        <f>IF(Work作業エリア!V2="","",MIDB(Work作業エリア!V2,8,1))</f>
        <v/>
      </c>
      <c r="AE38" s="376"/>
      <c r="AF38" s="376" t="str">
        <f>IF(Work作業エリア!V2="","",MIDB(Work作業エリア!V2,9,1))</f>
        <v/>
      </c>
      <c r="AG38" s="376"/>
      <c r="AP38" s="482" t="s">
        <v>545</v>
      </c>
      <c r="AQ38" s="483"/>
      <c r="AR38" s="483"/>
      <c r="AS38" s="483"/>
      <c r="AT38" s="483"/>
      <c r="AU38" s="483"/>
      <c r="AV38" s="483"/>
      <c r="AW38" s="483"/>
      <c r="AX38" s="483"/>
      <c r="AY38" s="483"/>
      <c r="AZ38" s="483"/>
      <c r="BA38" s="483"/>
      <c r="BB38" s="483"/>
      <c r="BC38" s="483"/>
      <c r="BD38" s="483"/>
      <c r="BE38" s="483"/>
      <c r="BF38" s="483"/>
      <c r="BG38" s="483"/>
      <c r="BH38" s="483"/>
      <c r="BI38" s="483"/>
      <c r="BJ38" s="483"/>
      <c r="BK38" s="483"/>
      <c r="BL38" s="483"/>
      <c r="BM38" s="483"/>
      <c r="BN38" s="483"/>
      <c r="BO38" s="483"/>
      <c r="BP38" s="483"/>
      <c r="BQ38" s="484"/>
    </row>
    <row r="39" spans="1:85" ht="8.15" customHeight="1">
      <c r="A39" s="65"/>
      <c r="B39" s="65"/>
      <c r="C39" s="65"/>
      <c r="D39" s="65"/>
      <c r="E39" s="479"/>
      <c r="F39" s="480"/>
      <c r="G39" s="480"/>
      <c r="H39" s="480"/>
      <c r="I39" s="480"/>
      <c r="J39" s="480"/>
      <c r="K39" s="480"/>
      <c r="L39" s="480"/>
      <c r="M39" s="481"/>
      <c r="N39" s="376"/>
      <c r="O39" s="376"/>
      <c r="P39" s="376"/>
      <c r="Q39" s="376"/>
      <c r="R39" s="376"/>
      <c r="S39" s="376"/>
      <c r="T39" s="376"/>
      <c r="U39" s="376"/>
      <c r="V39" s="376"/>
      <c r="W39" s="376"/>
      <c r="X39" s="376"/>
      <c r="Y39" s="376"/>
      <c r="Z39" s="376"/>
      <c r="AA39" s="376"/>
      <c r="AB39" s="376"/>
      <c r="AC39" s="376"/>
      <c r="AD39" s="376"/>
      <c r="AE39" s="376"/>
      <c r="AF39" s="376"/>
      <c r="AG39" s="376"/>
      <c r="AP39" s="478"/>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c r="BO39" s="419"/>
      <c r="BP39" s="419"/>
      <c r="BQ39" s="485"/>
    </row>
    <row r="40" spans="1:85" ht="8.15" customHeight="1" thickBot="1">
      <c r="A40" s="65"/>
      <c r="B40" s="65"/>
      <c r="C40" s="65"/>
      <c r="D40" s="65"/>
      <c r="AP40" s="478"/>
      <c r="AQ40" s="419"/>
      <c r="AR40" s="419"/>
      <c r="AS40" s="419"/>
      <c r="AT40" s="419"/>
      <c r="AU40" s="419"/>
      <c r="AV40" s="419"/>
      <c r="AW40" s="419"/>
      <c r="AX40" s="419"/>
      <c r="AY40" s="419"/>
      <c r="AZ40" s="419"/>
      <c r="BA40" s="419"/>
      <c r="BB40" s="419"/>
      <c r="BC40" s="419"/>
      <c r="BD40" s="419"/>
      <c r="BE40" s="419"/>
      <c r="BF40" s="419"/>
      <c r="BG40" s="419"/>
      <c r="BH40" s="419"/>
      <c r="BI40" s="419"/>
      <c r="BJ40" s="419"/>
      <c r="BK40" s="419"/>
      <c r="BL40" s="419"/>
      <c r="BM40" s="419"/>
      <c r="BN40" s="419"/>
      <c r="BO40" s="419"/>
      <c r="BP40" s="419"/>
      <c r="BQ40" s="485"/>
    </row>
    <row r="41" spans="1:85" ht="8.15" customHeight="1">
      <c r="A41" s="65"/>
      <c r="B41" s="65"/>
      <c r="C41" s="65"/>
      <c r="D41" s="65"/>
      <c r="E41" s="378" t="s">
        <v>23</v>
      </c>
      <c r="F41" s="378"/>
      <c r="G41" s="378"/>
      <c r="H41" s="378"/>
      <c r="I41" s="378"/>
      <c r="J41" s="378"/>
      <c r="K41" s="378"/>
      <c r="L41" s="378"/>
      <c r="M41" s="378"/>
      <c r="N41" s="378"/>
      <c r="O41" s="378"/>
      <c r="P41" s="378"/>
      <c r="Q41" s="378"/>
      <c r="R41" s="378"/>
      <c r="S41" s="378"/>
      <c r="T41" s="378"/>
      <c r="U41" s="378"/>
      <c r="V41" s="253"/>
      <c r="W41" s="379" t="s">
        <v>24</v>
      </c>
      <c r="X41" s="380"/>
      <c r="Y41" s="255" t="s">
        <v>473</v>
      </c>
      <c r="Z41" s="381"/>
      <c r="AA41" s="381"/>
      <c r="AB41" s="381"/>
      <c r="AC41" s="381"/>
      <c r="AD41" s="381"/>
      <c r="AE41" s="381"/>
      <c r="AF41" s="381"/>
      <c r="AG41" s="381"/>
      <c r="AH41" s="381"/>
      <c r="AI41" s="381"/>
      <c r="AJ41" s="381"/>
      <c r="AK41" s="381"/>
      <c r="AL41" s="381"/>
      <c r="AM41" s="381"/>
      <c r="AN41" s="381"/>
      <c r="AO41" s="65"/>
      <c r="AP41" s="478"/>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85"/>
      <c r="BV41" s="65"/>
    </row>
    <row r="42" spans="1:85" ht="8.15" customHeight="1">
      <c r="A42" s="65"/>
      <c r="B42" s="65"/>
      <c r="C42" s="65"/>
      <c r="D42" s="65"/>
      <c r="E42" s="376" t="s">
        <v>425</v>
      </c>
      <c r="F42" s="376"/>
      <c r="G42" s="376" t="str">
        <f>IF(Work作業エリア!W2="","",MIDB(Work作業エリア!W2,2,1))</f>
        <v/>
      </c>
      <c r="H42" s="376"/>
      <c r="I42" s="376" t="str">
        <f>IF(Work作業エリア!W2="","",MIDB(Work作業エリア!W2,3,1))</f>
        <v/>
      </c>
      <c r="J42" s="376"/>
      <c r="K42" s="376" t="str">
        <f>IF(Work作業エリア!W2="","",MIDB(Work作業エリア!W2,4,1))</f>
        <v/>
      </c>
      <c r="L42" s="376"/>
      <c r="M42" s="376" t="str">
        <f>IF(Work作業エリア!W2="","",MIDB(Work作業エリア!W2,5,1))</f>
        <v/>
      </c>
      <c r="N42" s="376"/>
      <c r="O42" s="376" t="str">
        <f>IF(Work作業エリア!W2="","",MIDB(Work作業エリア!W2,6,1))</f>
        <v/>
      </c>
      <c r="P42" s="376"/>
      <c r="Q42" s="376" t="str">
        <f>IF(Work作業エリア!W2="","",MIDB(Work作業エリア!W2,7,1))</f>
        <v/>
      </c>
      <c r="R42" s="376"/>
      <c r="S42" s="376" t="str">
        <f>IF(Work作業エリア!W2="","",MIDB(Work作業エリア!W2,8,1))</f>
        <v/>
      </c>
      <c r="T42" s="376"/>
      <c r="U42" s="376" t="str">
        <f>IF(Work作業エリア!W2="","",MIDB(Work作業エリア!W2,9,1))</f>
        <v/>
      </c>
      <c r="V42" s="382"/>
      <c r="W42" s="383" t="str">
        <f>Work作業エリア!X2</f>
        <v/>
      </c>
      <c r="X42" s="384"/>
      <c r="Y42" s="360" t="str">
        <f>IF(Work作業エリア!Y2="","",MIDB(YEAR(Work作業エリア!Y2),1,1))</f>
        <v/>
      </c>
      <c r="Z42" s="376"/>
      <c r="AA42" s="376" t="str">
        <f>IF(Work作業エリア!Y2="","",MIDB(YEAR(Work作業エリア!Y2),2,1))</f>
        <v/>
      </c>
      <c r="AB42" s="376"/>
      <c r="AC42" s="376" t="str">
        <f>IF(Work作業エリア!Y2="","",MIDB(YEAR(Work作業エリア!Y2),3,1))</f>
        <v/>
      </c>
      <c r="AD42" s="376"/>
      <c r="AE42" s="376" t="str">
        <f>IF(Work作業エリア!Y2="","",MIDB(YEAR(Work作業エリア!Y2),4,1))</f>
        <v/>
      </c>
      <c r="AF42" s="376"/>
      <c r="AG42" s="376" t="str">
        <f>IF(Work作業エリア!Y2="","",IF(MONTH(Work作業エリア!Y2)&gt;9,1,0))</f>
        <v/>
      </c>
      <c r="AH42" s="376"/>
      <c r="AI42" s="376" t="str">
        <f>IF(Work作業エリア!Y2="","",RIGHTB(MONTH(Work作業エリア!Y2),1))</f>
        <v/>
      </c>
      <c r="AJ42" s="376"/>
      <c r="AK42" s="376" t="str">
        <f>IF(Work作業エリア!Y2="","",IF(DAY(Work作業エリア!Y2)&gt;9,LEFTB(DAY(Work作業エリア!Y2),1),0))</f>
        <v/>
      </c>
      <c r="AL42" s="376"/>
      <c r="AM42" s="376" t="str">
        <f>IF(Work作業エリア!Y2="","",RIGHTB(DAY(Work作業エリア!Y2),1))</f>
        <v/>
      </c>
      <c r="AN42" s="376"/>
      <c r="AO42" s="65"/>
      <c r="AP42" s="479"/>
      <c r="AQ42" s="480"/>
      <c r="AR42" s="480"/>
      <c r="AS42" s="480"/>
      <c r="AT42" s="480"/>
      <c r="AU42" s="480"/>
      <c r="AV42" s="480"/>
      <c r="AW42" s="480"/>
      <c r="AX42" s="480"/>
      <c r="AY42" s="480"/>
      <c r="AZ42" s="480"/>
      <c r="BA42" s="480"/>
      <c r="BB42" s="480"/>
      <c r="BC42" s="480"/>
      <c r="BD42" s="480"/>
      <c r="BE42" s="480"/>
      <c r="BF42" s="480"/>
      <c r="BG42" s="480"/>
      <c r="BH42" s="480"/>
      <c r="BI42" s="480"/>
      <c r="BJ42" s="480"/>
      <c r="BK42" s="480"/>
      <c r="BL42" s="480"/>
      <c r="BM42" s="480"/>
      <c r="BN42" s="480"/>
      <c r="BO42" s="480"/>
      <c r="BP42" s="480"/>
      <c r="BQ42" s="486"/>
      <c r="BV42" s="65"/>
    </row>
    <row r="43" spans="1:85" ht="8.15" customHeight="1" thickBot="1">
      <c r="A43" s="65"/>
      <c r="B43" s="65"/>
      <c r="C43" s="65"/>
      <c r="D43" s="65"/>
      <c r="E43" s="376"/>
      <c r="F43" s="376"/>
      <c r="G43" s="376"/>
      <c r="H43" s="376"/>
      <c r="I43" s="376"/>
      <c r="J43" s="376"/>
      <c r="K43" s="376"/>
      <c r="L43" s="376"/>
      <c r="M43" s="377"/>
      <c r="N43" s="377"/>
      <c r="O43" s="377"/>
      <c r="P43" s="377"/>
      <c r="Q43" s="377"/>
      <c r="R43" s="377"/>
      <c r="S43" s="377"/>
      <c r="T43" s="377"/>
      <c r="U43" s="377"/>
      <c r="V43" s="244"/>
      <c r="W43" s="385"/>
      <c r="X43" s="386"/>
      <c r="Y43" s="283"/>
      <c r="Z43" s="377"/>
      <c r="AA43" s="377"/>
      <c r="AB43" s="377"/>
      <c r="AC43" s="377"/>
      <c r="AD43" s="377"/>
      <c r="AE43" s="377"/>
      <c r="AF43" s="377"/>
      <c r="AG43" s="377"/>
      <c r="AH43" s="377"/>
      <c r="AI43" s="377"/>
      <c r="AJ43" s="377"/>
      <c r="AK43" s="377"/>
      <c r="AL43" s="377"/>
      <c r="AM43" s="377"/>
      <c r="AN43" s="377"/>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row>
    <row r="44" spans="1:85" ht="8.15" customHeight="1">
      <c r="A44" s="65"/>
      <c r="B44" s="65"/>
      <c r="C44" s="65"/>
      <c r="D44" s="65"/>
      <c r="E44" s="274" t="s">
        <v>478</v>
      </c>
      <c r="F44" s="275"/>
      <c r="G44" s="275"/>
      <c r="H44" s="275"/>
      <c r="I44" s="275"/>
      <c r="J44" s="275"/>
      <c r="K44" s="275"/>
      <c r="L44" s="276"/>
      <c r="M44" s="331" t="str">
        <f>IF(Work作業エリア!AA2=0,"",Work作業エリア!AA2)</f>
        <v/>
      </c>
      <c r="N44" s="332"/>
      <c r="O44" s="354"/>
      <c r="P44" s="354"/>
      <c r="Q44" s="354"/>
      <c r="R44" s="354"/>
      <c r="S44" s="354"/>
      <c r="T44" s="354"/>
      <c r="U44" s="354"/>
      <c r="V44" s="354"/>
      <c r="W44" s="375"/>
      <c r="X44" s="375"/>
      <c r="Y44" s="354"/>
      <c r="Z44" s="354"/>
      <c r="AA44" s="354"/>
      <c r="AB44" s="354"/>
      <c r="AC44" s="354"/>
      <c r="AD44" s="354"/>
      <c r="AE44" s="354"/>
      <c r="AF44" s="354"/>
      <c r="AG44" s="354"/>
      <c r="AH44" s="354"/>
      <c r="AI44" s="354"/>
      <c r="AJ44" s="354"/>
      <c r="AK44" s="354"/>
      <c r="AL44" s="354"/>
      <c r="AM44" s="354"/>
      <c r="AN44" s="354"/>
      <c r="AO44" s="354"/>
      <c r="AP44" s="354"/>
      <c r="AQ44" s="354"/>
      <c r="AR44" s="354"/>
      <c r="AS44" s="354"/>
      <c r="AT44" s="354"/>
      <c r="AU44" s="354"/>
      <c r="AV44" s="354"/>
      <c r="AW44" s="354"/>
      <c r="AX44" s="354"/>
      <c r="AY44" s="354"/>
      <c r="AZ44" s="35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row>
    <row r="45" spans="1:85" ht="8.15" customHeight="1">
      <c r="A45" s="65"/>
      <c r="B45" s="65"/>
      <c r="C45" s="65"/>
      <c r="D45" s="65"/>
      <c r="E45" s="277"/>
      <c r="F45" s="278"/>
      <c r="G45" s="278"/>
      <c r="H45" s="278"/>
      <c r="I45" s="278"/>
      <c r="J45" s="278"/>
      <c r="K45" s="278"/>
      <c r="L45" s="279"/>
      <c r="M45" s="334"/>
      <c r="N45" s="335"/>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c r="AS45" s="357"/>
      <c r="AT45" s="357"/>
      <c r="AU45" s="357"/>
      <c r="AV45" s="357"/>
      <c r="AW45" s="357"/>
      <c r="AX45" s="357"/>
      <c r="AY45" s="357"/>
      <c r="AZ45" s="358"/>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row>
    <row r="46" spans="1:85" ht="8.15" customHeight="1">
      <c r="A46" s="65"/>
      <c r="B46" s="65"/>
      <c r="C46" s="65"/>
      <c r="D46" s="65"/>
      <c r="E46" s="274" t="s">
        <v>479</v>
      </c>
      <c r="F46" s="275"/>
      <c r="G46" s="275"/>
      <c r="H46" s="275"/>
      <c r="I46" s="275"/>
      <c r="J46" s="275"/>
      <c r="K46" s="275"/>
      <c r="L46" s="276"/>
      <c r="M46" s="371" t="str">
        <f>IF(Work作業エリア!Z2=0,"",MID(Work作業エリア!Z2,1,1))</f>
        <v/>
      </c>
      <c r="N46" s="372"/>
      <c r="O46" s="371" t="str">
        <f>MID(Work作業エリア!Z2,2,1)</f>
        <v/>
      </c>
      <c r="P46" s="372"/>
      <c r="Q46" s="371" t="str">
        <f>MID(Work作業エリア!Z2,3,1)</f>
        <v/>
      </c>
      <c r="R46" s="372"/>
      <c r="S46" s="371" t="str">
        <f>MID(Work作業エリア!Z2,4,1)</f>
        <v/>
      </c>
      <c r="T46" s="372"/>
      <c r="U46" s="371" t="str">
        <f>MID(Work作業エリア!Z2,5,1)</f>
        <v/>
      </c>
      <c r="V46" s="372"/>
      <c r="W46" s="371" t="str">
        <f>MID(Work作業エリア!Z2,6,1)</f>
        <v/>
      </c>
      <c r="X46" s="372"/>
      <c r="Y46" s="371" t="str">
        <f>MID(Work作業エリア!Z2,7,1)</f>
        <v/>
      </c>
      <c r="Z46" s="372"/>
      <c r="AA46" s="371" t="str">
        <f>MID(Work作業エリア!Z2,8,1)</f>
        <v/>
      </c>
      <c r="AB46" s="372"/>
      <c r="AC46" s="371" t="str">
        <f>MID(Work作業エリア!Z2,9,1)</f>
        <v/>
      </c>
      <c r="AD46" s="372"/>
      <c r="AE46" s="371" t="str">
        <f>MID(Work作業エリア!Z2,10,1)</f>
        <v/>
      </c>
      <c r="AF46" s="372"/>
      <c r="AG46" s="371" t="str">
        <f>MID(Work作業エリア!Z2,11,1)</f>
        <v/>
      </c>
      <c r="AH46" s="372"/>
      <c r="AI46" s="371" t="str">
        <f>MID(Work作業エリア!Z2,12,1)</f>
        <v/>
      </c>
      <c r="AJ46" s="372"/>
      <c r="AK46" s="371" t="str">
        <f>MID(Work作業エリア!Z2,13,1)</f>
        <v/>
      </c>
      <c r="AL46" s="372"/>
      <c r="AM46" s="371" t="str">
        <f>MID(Work作業エリア!Z2,14,1)</f>
        <v/>
      </c>
      <c r="AN46" s="372"/>
      <c r="AO46" s="371" t="str">
        <f>MID(Work作業エリア!Z2,15,1)</f>
        <v/>
      </c>
      <c r="AP46" s="372"/>
      <c r="AQ46" s="371" t="str">
        <f>MID(Work作業エリア!Z2,16,1)</f>
        <v/>
      </c>
      <c r="AR46" s="372"/>
      <c r="AS46" s="371" t="str">
        <f>MID(Work作業エリア!Z2,17,1)</f>
        <v/>
      </c>
      <c r="AT46" s="372"/>
      <c r="AU46" s="371" t="str">
        <f>MID(Work作業エリア!Z2,18,1)</f>
        <v/>
      </c>
      <c r="AV46" s="372"/>
      <c r="AW46" s="371" t="str">
        <f>MID(Work作業エリア!Z2,19,1)</f>
        <v/>
      </c>
      <c r="AX46" s="372"/>
      <c r="AY46" s="371" t="str">
        <f>MID(Work作業エリア!Z2,20,1)</f>
        <v/>
      </c>
      <c r="AZ46" s="372"/>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row>
    <row r="47" spans="1:85" ht="8.15" customHeight="1">
      <c r="A47" s="65"/>
      <c r="B47" s="65"/>
      <c r="C47" s="65"/>
      <c r="D47" s="65"/>
      <c r="E47" s="277"/>
      <c r="F47" s="278"/>
      <c r="G47" s="278"/>
      <c r="H47" s="278"/>
      <c r="I47" s="278"/>
      <c r="J47" s="278"/>
      <c r="K47" s="278"/>
      <c r="L47" s="279"/>
      <c r="M47" s="373"/>
      <c r="N47" s="374"/>
      <c r="O47" s="373"/>
      <c r="P47" s="374"/>
      <c r="Q47" s="373"/>
      <c r="R47" s="374"/>
      <c r="S47" s="373"/>
      <c r="T47" s="374"/>
      <c r="U47" s="373"/>
      <c r="V47" s="374"/>
      <c r="W47" s="373"/>
      <c r="X47" s="374"/>
      <c r="Y47" s="373"/>
      <c r="Z47" s="374"/>
      <c r="AA47" s="373"/>
      <c r="AB47" s="374"/>
      <c r="AC47" s="373"/>
      <c r="AD47" s="374"/>
      <c r="AE47" s="373"/>
      <c r="AF47" s="374"/>
      <c r="AG47" s="373"/>
      <c r="AH47" s="374"/>
      <c r="AI47" s="373"/>
      <c r="AJ47" s="374"/>
      <c r="AK47" s="373"/>
      <c r="AL47" s="374"/>
      <c r="AM47" s="373"/>
      <c r="AN47" s="374"/>
      <c r="AO47" s="373"/>
      <c r="AP47" s="374"/>
      <c r="AQ47" s="373"/>
      <c r="AR47" s="374"/>
      <c r="AS47" s="373"/>
      <c r="AT47" s="374"/>
      <c r="AU47" s="373"/>
      <c r="AV47" s="374"/>
      <c r="AW47" s="373"/>
      <c r="AX47" s="374"/>
      <c r="AY47" s="373"/>
      <c r="AZ47" s="374"/>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row>
    <row r="48" spans="1:85" ht="8.15" customHeight="1">
      <c r="A48" s="65"/>
      <c r="B48" s="65"/>
      <c r="C48" s="65"/>
      <c r="D48" s="65"/>
      <c r="E48" s="274" t="s">
        <v>480</v>
      </c>
      <c r="F48" s="275"/>
      <c r="G48" s="275"/>
      <c r="H48" s="275"/>
      <c r="I48" s="275"/>
      <c r="J48" s="275"/>
      <c r="K48" s="275"/>
      <c r="L48" s="276"/>
      <c r="M48" s="244" t="str">
        <f>IF(Work作業エリア!AB2=0,"",MIDB(Work作業エリア!AB2,1,1))</f>
        <v/>
      </c>
      <c r="N48" s="283"/>
      <c r="O48" s="244" t="str">
        <f>MIDB(Work作業エリア!AB2,2,1)</f>
        <v/>
      </c>
      <c r="P48" s="283"/>
      <c r="Q48" s="244" t="str">
        <f>MIDB(Work作業エリア!AB2,3,1)</f>
        <v/>
      </c>
      <c r="R48" s="283"/>
      <c r="S48" s="244" t="str">
        <f>MIDB(Work作業エリア!AB2,4,1)</f>
        <v/>
      </c>
      <c r="T48" s="283"/>
      <c r="U48" s="244" t="str">
        <f>MIDB(Work作業エリア!AB2,5,1)</f>
        <v/>
      </c>
      <c r="V48" s="283"/>
      <c r="W48" s="244" t="str">
        <f>MIDB(Work作業エリア!AB2,6,1)</f>
        <v/>
      </c>
      <c r="X48" s="283"/>
      <c r="Y48" s="244" t="str">
        <f>MIDB(Work作業エリア!AB2,7,1)</f>
        <v/>
      </c>
      <c r="Z48" s="283"/>
      <c r="AA48" s="244" t="str">
        <f>MIDB(Work作業エリア!AB2,8,1)</f>
        <v/>
      </c>
      <c r="AB48" s="283"/>
      <c r="AC48" s="244" t="str">
        <f>MIDB(Work作業エリア!AB2,9,1)</f>
        <v/>
      </c>
      <c r="AD48" s="283"/>
      <c r="AE48" s="244" t="str">
        <f>MIDB(Work作業エリア!AB2,10,1)</f>
        <v/>
      </c>
      <c r="AF48" s="283"/>
      <c r="AG48" s="244" t="str">
        <f>MIDB(Work作業エリア!AB2,11,1)</f>
        <v/>
      </c>
      <c r="AH48" s="283"/>
      <c r="AI48" s="244" t="str">
        <f>MIDB(Work作業エリア!AB2,12,1)</f>
        <v/>
      </c>
      <c r="AJ48" s="283"/>
      <c r="AK48" s="244" t="str">
        <f>MIDB(Work作業エリア!AB2,13,1)</f>
        <v/>
      </c>
      <c r="AL48" s="283"/>
      <c r="AM48" s="274" t="s">
        <v>481</v>
      </c>
      <c r="AN48" s="361"/>
      <c r="AO48" s="361"/>
      <c r="AP48" s="362"/>
      <c r="AQ48" s="244" t="str">
        <f>MIDB(Work作業エリア!AC2,1,1)</f>
        <v/>
      </c>
      <c r="AR48" s="283"/>
      <c r="AS48" s="244" t="str">
        <f>MIDB(Work作業エリア!AC2,2,1)</f>
        <v/>
      </c>
      <c r="AT48" s="283"/>
      <c r="AU48" s="69"/>
      <c r="AV48" s="69"/>
      <c r="AW48" s="69"/>
      <c r="AX48" s="69"/>
      <c r="AY48" s="69"/>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c r="CG48" s="65"/>
    </row>
    <row r="49" spans="1:85" ht="8.15" customHeight="1">
      <c r="A49" s="65"/>
      <c r="B49" s="65"/>
      <c r="C49" s="65"/>
      <c r="D49" s="65"/>
      <c r="E49" s="277"/>
      <c r="F49" s="278"/>
      <c r="G49" s="278"/>
      <c r="H49" s="278"/>
      <c r="I49" s="278"/>
      <c r="J49" s="278"/>
      <c r="K49" s="278"/>
      <c r="L49" s="279"/>
      <c r="M49" s="284"/>
      <c r="N49" s="285"/>
      <c r="O49" s="284"/>
      <c r="P49" s="285"/>
      <c r="Q49" s="284"/>
      <c r="R49" s="285"/>
      <c r="S49" s="284"/>
      <c r="T49" s="285"/>
      <c r="U49" s="284"/>
      <c r="V49" s="285"/>
      <c r="W49" s="284"/>
      <c r="X49" s="285"/>
      <c r="Y49" s="284"/>
      <c r="Z49" s="285"/>
      <c r="AA49" s="284"/>
      <c r="AB49" s="285"/>
      <c r="AC49" s="284"/>
      <c r="AD49" s="285"/>
      <c r="AE49" s="284"/>
      <c r="AF49" s="285"/>
      <c r="AG49" s="284"/>
      <c r="AH49" s="285"/>
      <c r="AI49" s="284"/>
      <c r="AJ49" s="285"/>
      <c r="AK49" s="284"/>
      <c r="AL49" s="285"/>
      <c r="AM49" s="363"/>
      <c r="AN49" s="364"/>
      <c r="AO49" s="364"/>
      <c r="AP49" s="365"/>
      <c r="AQ49" s="284"/>
      <c r="AR49" s="285"/>
      <c r="AS49" s="284"/>
      <c r="AT49" s="285"/>
      <c r="AU49" s="69"/>
      <c r="AV49" s="69"/>
      <c r="AW49" s="69"/>
      <c r="AX49" s="69"/>
      <c r="AY49" s="69"/>
      <c r="AZ49" s="69"/>
      <c r="BA49" s="69"/>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row>
    <row r="50" spans="1:85" ht="8.15" customHeight="1" thickBot="1">
      <c r="A50" s="65"/>
      <c r="B50" s="65"/>
      <c r="C50" s="65"/>
      <c r="D50" s="65"/>
      <c r="E50" s="65"/>
      <c r="F50" s="65"/>
      <c r="G50" s="65"/>
      <c r="H50" s="65"/>
      <c r="I50" s="65"/>
      <c r="J50" s="65"/>
      <c r="K50" s="65"/>
      <c r="L50" s="65"/>
      <c r="M50" s="65"/>
      <c r="N50" s="65"/>
      <c r="O50" s="65"/>
      <c r="P50" s="65"/>
      <c r="Q50" s="69"/>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row>
    <row r="51" spans="1:85" ht="8.15" customHeight="1">
      <c r="A51" s="65"/>
      <c r="B51" s="65"/>
      <c r="C51" s="65"/>
      <c r="D51" s="65"/>
      <c r="E51" s="274" t="s">
        <v>482</v>
      </c>
      <c r="F51" s="275"/>
      <c r="G51" s="275"/>
      <c r="H51" s="275"/>
      <c r="I51" s="275"/>
      <c r="J51" s="275"/>
      <c r="K51" s="275"/>
      <c r="L51" s="275"/>
      <c r="M51" s="275"/>
      <c r="N51" s="276"/>
      <c r="O51" s="268" t="s">
        <v>485</v>
      </c>
      <c r="P51" s="366"/>
      <c r="Q51" s="331" t="str">
        <f>IF(Work作業エリア!AF2=0,"",Work作業エリア!AF2)</f>
        <v/>
      </c>
      <c r="R51" s="332"/>
      <c r="S51" s="332"/>
      <c r="T51" s="332"/>
      <c r="U51" s="332"/>
      <c r="V51" s="332"/>
      <c r="W51" s="332"/>
      <c r="X51" s="332"/>
      <c r="Y51" s="332"/>
      <c r="Z51" s="333"/>
      <c r="AA51" s="268" t="s">
        <v>486</v>
      </c>
      <c r="AB51" s="366"/>
      <c r="AC51" s="331" t="str">
        <f>IF(Work作業エリア!AG2=0,"",Work作業エリア!AG2)</f>
        <v/>
      </c>
      <c r="AD51" s="332"/>
      <c r="AE51" s="332"/>
      <c r="AF51" s="332"/>
      <c r="AG51" s="332"/>
      <c r="AH51" s="332"/>
      <c r="AI51" s="332"/>
      <c r="AJ51" s="332"/>
      <c r="AK51" s="332"/>
      <c r="AL51" s="333"/>
      <c r="AM51" s="65"/>
      <c r="AN51" s="65"/>
      <c r="AO51" s="65"/>
      <c r="AP51" s="65"/>
      <c r="AQ51" s="65"/>
      <c r="AR51" s="65"/>
      <c r="AS51" s="65"/>
      <c r="AT51" s="65"/>
      <c r="AU51" s="65"/>
      <c r="AV51" s="65"/>
      <c r="AW51" s="65"/>
      <c r="AX51" s="65"/>
      <c r="AY51" s="65"/>
      <c r="AZ51" s="65"/>
      <c r="BA51" s="65"/>
      <c r="BB51" s="65"/>
      <c r="BC51" s="65"/>
      <c r="BD51" s="65"/>
      <c r="BE51" s="286" t="s">
        <v>514</v>
      </c>
      <c r="BF51" s="287"/>
      <c r="BG51" s="287"/>
      <c r="BH51" s="287"/>
      <c r="BI51" s="287"/>
      <c r="BJ51" s="287"/>
      <c r="BK51" s="287"/>
      <c r="BL51" s="288"/>
      <c r="BM51" s="295" t="str">
        <f>Work作業エリア!AJ2</f>
        <v/>
      </c>
      <c r="BN51" s="296"/>
      <c r="BO51" s="296"/>
      <c r="BP51" s="296"/>
      <c r="BQ51" s="297"/>
      <c r="BR51" s="65"/>
      <c r="BS51" s="65"/>
      <c r="BT51" s="65"/>
      <c r="BU51" s="65"/>
      <c r="BV51" s="65"/>
    </row>
    <row r="52" spans="1:85" ht="8.15" customHeight="1">
      <c r="A52" s="65"/>
      <c r="B52" s="65"/>
      <c r="C52" s="65"/>
      <c r="D52" s="65"/>
      <c r="E52" s="277"/>
      <c r="F52" s="278"/>
      <c r="G52" s="278"/>
      <c r="H52" s="278"/>
      <c r="I52" s="278"/>
      <c r="J52" s="278"/>
      <c r="K52" s="278"/>
      <c r="L52" s="278"/>
      <c r="M52" s="278"/>
      <c r="N52" s="279"/>
      <c r="O52" s="367"/>
      <c r="P52" s="368"/>
      <c r="Q52" s="334"/>
      <c r="R52" s="335"/>
      <c r="S52" s="335"/>
      <c r="T52" s="335"/>
      <c r="U52" s="335"/>
      <c r="V52" s="335"/>
      <c r="W52" s="335"/>
      <c r="X52" s="335"/>
      <c r="Y52" s="335"/>
      <c r="Z52" s="336"/>
      <c r="AA52" s="367"/>
      <c r="AB52" s="368"/>
      <c r="AC52" s="334"/>
      <c r="AD52" s="335"/>
      <c r="AE52" s="335"/>
      <c r="AF52" s="335"/>
      <c r="AG52" s="335"/>
      <c r="AH52" s="335"/>
      <c r="AI52" s="335"/>
      <c r="AJ52" s="335"/>
      <c r="AK52" s="335"/>
      <c r="AL52" s="336"/>
      <c r="AM52" s="65"/>
      <c r="AN52" s="65"/>
      <c r="AO52" s="65"/>
      <c r="AP52" s="65"/>
      <c r="AQ52" s="65"/>
      <c r="AR52" s="65"/>
      <c r="AS52" s="65"/>
      <c r="AT52" s="65"/>
      <c r="AU52" s="65"/>
      <c r="AV52" s="69"/>
      <c r="AW52" s="69"/>
      <c r="AX52" s="69"/>
      <c r="AY52" s="69"/>
      <c r="AZ52" s="69"/>
      <c r="BA52" s="69"/>
      <c r="BB52" s="69"/>
      <c r="BC52" s="65"/>
      <c r="BD52" s="65"/>
      <c r="BE52" s="289"/>
      <c r="BF52" s="290"/>
      <c r="BG52" s="290"/>
      <c r="BH52" s="290"/>
      <c r="BI52" s="290"/>
      <c r="BJ52" s="290"/>
      <c r="BK52" s="290"/>
      <c r="BL52" s="291"/>
      <c r="BM52" s="298"/>
      <c r="BN52" s="299"/>
      <c r="BO52" s="299"/>
      <c r="BP52" s="299"/>
      <c r="BQ52" s="300"/>
      <c r="BR52" s="65"/>
      <c r="BS52" s="65"/>
      <c r="BT52" s="65"/>
      <c r="BU52" s="65"/>
      <c r="BV52" s="65"/>
    </row>
    <row r="53" spans="1:85" ht="8.15" customHeight="1">
      <c r="A53" s="65"/>
      <c r="B53" s="65"/>
      <c r="C53" s="65"/>
      <c r="D53" s="65"/>
      <c r="E53" s="274" t="s">
        <v>483</v>
      </c>
      <c r="F53" s="275"/>
      <c r="G53" s="275"/>
      <c r="H53" s="275"/>
      <c r="I53" s="275"/>
      <c r="J53" s="275"/>
      <c r="K53" s="275"/>
      <c r="L53" s="275"/>
      <c r="M53" s="275"/>
      <c r="N53" s="276"/>
      <c r="O53" s="367"/>
      <c r="P53" s="368"/>
      <c r="Q53" s="331" t="str">
        <f>IF(Work作業エリア!AH2=0,"",Work作業エリア!AH2)</f>
        <v/>
      </c>
      <c r="R53" s="332"/>
      <c r="S53" s="332"/>
      <c r="T53" s="332"/>
      <c r="U53" s="332"/>
      <c r="V53" s="332"/>
      <c r="W53" s="332"/>
      <c r="X53" s="332"/>
      <c r="Y53" s="332"/>
      <c r="Z53" s="333"/>
      <c r="AA53" s="367"/>
      <c r="AB53" s="368"/>
      <c r="AC53" s="331" t="str">
        <f>IF(Work作業エリア!AI2=0,"",Work作業エリア!AI2)</f>
        <v/>
      </c>
      <c r="AD53" s="332"/>
      <c r="AE53" s="332"/>
      <c r="AF53" s="332"/>
      <c r="AG53" s="332"/>
      <c r="AH53" s="332"/>
      <c r="AI53" s="332"/>
      <c r="AJ53" s="332"/>
      <c r="AK53" s="332"/>
      <c r="AL53" s="333"/>
      <c r="AM53" s="65"/>
      <c r="AN53" s="65"/>
      <c r="AO53" s="65"/>
      <c r="AP53" s="65"/>
      <c r="AQ53" s="65"/>
      <c r="AR53" s="65"/>
      <c r="AS53" s="65"/>
      <c r="AT53" s="65"/>
      <c r="AU53" s="65"/>
      <c r="AV53" s="65"/>
      <c r="AW53" s="65"/>
      <c r="AX53" s="65"/>
      <c r="AY53" s="65"/>
      <c r="AZ53" s="65"/>
      <c r="BA53" s="65"/>
      <c r="BB53" s="65"/>
      <c r="BC53" s="65"/>
      <c r="BD53" s="65"/>
      <c r="BE53" s="289"/>
      <c r="BF53" s="290"/>
      <c r="BG53" s="290"/>
      <c r="BH53" s="290"/>
      <c r="BI53" s="290"/>
      <c r="BJ53" s="290"/>
      <c r="BK53" s="290"/>
      <c r="BL53" s="291"/>
      <c r="BM53" s="298"/>
      <c r="BN53" s="299"/>
      <c r="BO53" s="299"/>
      <c r="BP53" s="299"/>
      <c r="BQ53" s="300"/>
      <c r="BR53" s="65"/>
      <c r="BS53" s="65"/>
      <c r="BT53" s="65"/>
      <c r="BU53" s="65"/>
      <c r="BV53" s="65"/>
    </row>
    <row r="54" spans="1:85" ht="8.15" customHeight="1">
      <c r="A54" s="65"/>
      <c r="B54" s="65"/>
      <c r="C54" s="65"/>
      <c r="D54" s="65"/>
      <c r="E54" s="277"/>
      <c r="F54" s="278"/>
      <c r="G54" s="278"/>
      <c r="H54" s="278"/>
      <c r="I54" s="278"/>
      <c r="J54" s="278"/>
      <c r="K54" s="278"/>
      <c r="L54" s="278"/>
      <c r="M54" s="278"/>
      <c r="N54" s="279"/>
      <c r="O54" s="367"/>
      <c r="P54" s="368"/>
      <c r="Q54" s="334"/>
      <c r="R54" s="335"/>
      <c r="S54" s="335"/>
      <c r="T54" s="335"/>
      <c r="U54" s="335"/>
      <c r="V54" s="335"/>
      <c r="W54" s="335"/>
      <c r="X54" s="335"/>
      <c r="Y54" s="335"/>
      <c r="Z54" s="336"/>
      <c r="AA54" s="367"/>
      <c r="AB54" s="368"/>
      <c r="AC54" s="334"/>
      <c r="AD54" s="335"/>
      <c r="AE54" s="335"/>
      <c r="AF54" s="335"/>
      <c r="AG54" s="335"/>
      <c r="AH54" s="335"/>
      <c r="AI54" s="335"/>
      <c r="AJ54" s="335"/>
      <c r="AK54" s="335"/>
      <c r="AL54" s="336"/>
      <c r="AM54" s="65"/>
      <c r="AN54" s="65"/>
      <c r="AO54" s="65"/>
      <c r="AP54" s="65"/>
      <c r="AQ54" s="65"/>
      <c r="AR54" s="65"/>
      <c r="AS54" s="65"/>
      <c r="AT54" s="65"/>
      <c r="AU54" s="65"/>
      <c r="AV54" s="65"/>
      <c r="AW54" s="65"/>
      <c r="AX54" s="65"/>
      <c r="AY54" s="65"/>
      <c r="AZ54" s="65"/>
      <c r="BA54" s="65"/>
      <c r="BB54" s="65"/>
      <c r="BC54" s="65"/>
      <c r="BD54" s="65"/>
      <c r="BE54" s="289"/>
      <c r="BF54" s="290"/>
      <c r="BG54" s="290"/>
      <c r="BH54" s="290"/>
      <c r="BI54" s="290"/>
      <c r="BJ54" s="290"/>
      <c r="BK54" s="290"/>
      <c r="BL54" s="291"/>
      <c r="BM54" s="298"/>
      <c r="BN54" s="299"/>
      <c r="BO54" s="299"/>
      <c r="BP54" s="299"/>
      <c r="BQ54" s="300"/>
      <c r="BR54" s="65"/>
      <c r="BS54" s="65"/>
      <c r="BT54" s="65"/>
      <c r="BU54" s="65"/>
      <c r="BV54" s="65"/>
    </row>
    <row r="55" spans="1:85" ht="8.15" customHeight="1">
      <c r="A55" s="65"/>
      <c r="B55" s="65"/>
      <c r="C55" s="65"/>
      <c r="D55" s="65"/>
      <c r="E55" s="274" t="s">
        <v>484</v>
      </c>
      <c r="F55" s="275"/>
      <c r="G55" s="275"/>
      <c r="H55" s="275"/>
      <c r="I55" s="275"/>
      <c r="J55" s="275"/>
      <c r="K55" s="275"/>
      <c r="L55" s="275"/>
      <c r="M55" s="275"/>
      <c r="N55" s="276"/>
      <c r="O55" s="367"/>
      <c r="P55" s="368"/>
      <c r="Q55" s="244" t="str">
        <f>IF(Work作業エリア!AD2=0,"",MID(Work作業エリア!AD2,1,1))</f>
        <v/>
      </c>
      <c r="R55" s="283"/>
      <c r="S55" s="244" t="str">
        <f>MID(Work作業エリア!AD2,2,1)</f>
        <v/>
      </c>
      <c r="T55" s="283"/>
      <c r="U55" s="244" t="str">
        <f>MID(Work作業エリア!AD2,3,1)</f>
        <v/>
      </c>
      <c r="V55" s="283"/>
      <c r="W55" s="244" t="str">
        <f>MID(Work作業エリア!AD2,4,1)</f>
        <v/>
      </c>
      <c r="X55" s="283"/>
      <c r="Y55" s="244" t="str">
        <f>MID(Work作業エリア!AD2,5,1)</f>
        <v/>
      </c>
      <c r="Z55" s="283"/>
      <c r="AA55" s="367"/>
      <c r="AB55" s="368"/>
      <c r="AC55" s="244" t="str">
        <f>IF(Work作業エリア!AE2=0,"",MID(Work作業エリア!AE2,1,1))</f>
        <v/>
      </c>
      <c r="AD55" s="283"/>
      <c r="AE55" s="244" t="str">
        <f>MID(Work作業エリア!AE2,2,1)</f>
        <v/>
      </c>
      <c r="AF55" s="283"/>
      <c r="AG55" s="244" t="str">
        <f>MID(Work作業エリア!AE2,3,1)</f>
        <v/>
      </c>
      <c r="AH55" s="283"/>
      <c r="AI55" s="244" t="str">
        <f>MID(Work作業エリア!AE2,4,1)</f>
        <v/>
      </c>
      <c r="AJ55" s="283"/>
      <c r="AK55" s="244" t="str">
        <f>MID(Work作業エリア!AE2,5,1)</f>
        <v/>
      </c>
      <c r="AL55" s="283"/>
      <c r="AM55" s="69"/>
      <c r="AN55" s="69"/>
      <c r="AO55" s="69"/>
      <c r="AP55" s="69"/>
      <c r="AQ55" s="69"/>
      <c r="AR55" s="69"/>
      <c r="AS55" s="69"/>
      <c r="AT55" s="69"/>
      <c r="AU55" s="69"/>
      <c r="AV55" s="69"/>
      <c r="AW55" s="69"/>
      <c r="AX55" s="69"/>
      <c r="AY55" s="69"/>
      <c r="AZ55" s="69"/>
      <c r="BA55" s="69"/>
      <c r="BB55" s="69"/>
      <c r="BC55" s="69"/>
      <c r="BD55" s="65"/>
      <c r="BE55" s="289"/>
      <c r="BF55" s="290"/>
      <c r="BG55" s="290"/>
      <c r="BH55" s="290"/>
      <c r="BI55" s="290"/>
      <c r="BJ55" s="290"/>
      <c r="BK55" s="290"/>
      <c r="BL55" s="291"/>
      <c r="BM55" s="298"/>
      <c r="BN55" s="299"/>
      <c r="BO55" s="299"/>
      <c r="BP55" s="299"/>
      <c r="BQ55" s="300"/>
      <c r="BR55" s="65"/>
      <c r="BS55" s="65"/>
      <c r="BT55" s="65"/>
      <c r="BU55" s="65"/>
      <c r="BV55" s="65"/>
    </row>
    <row r="56" spans="1:85" ht="8.15" customHeight="1" thickBot="1">
      <c r="A56" s="65"/>
      <c r="B56" s="65"/>
      <c r="C56" s="65"/>
      <c r="D56" s="65"/>
      <c r="E56" s="277"/>
      <c r="F56" s="278"/>
      <c r="G56" s="278"/>
      <c r="H56" s="278"/>
      <c r="I56" s="278"/>
      <c r="J56" s="278"/>
      <c r="K56" s="278"/>
      <c r="L56" s="278"/>
      <c r="M56" s="278"/>
      <c r="N56" s="279"/>
      <c r="O56" s="369"/>
      <c r="P56" s="370"/>
      <c r="Q56" s="284"/>
      <c r="R56" s="285"/>
      <c r="S56" s="284"/>
      <c r="T56" s="285"/>
      <c r="U56" s="284"/>
      <c r="V56" s="285"/>
      <c r="W56" s="284"/>
      <c r="X56" s="285"/>
      <c r="Y56" s="284"/>
      <c r="Z56" s="285"/>
      <c r="AA56" s="369"/>
      <c r="AB56" s="370"/>
      <c r="AC56" s="284"/>
      <c r="AD56" s="285"/>
      <c r="AE56" s="284"/>
      <c r="AF56" s="285"/>
      <c r="AG56" s="284"/>
      <c r="AH56" s="285"/>
      <c r="AI56" s="284"/>
      <c r="AJ56" s="285"/>
      <c r="AK56" s="284"/>
      <c r="AL56" s="285"/>
      <c r="AM56" s="69"/>
      <c r="AN56" s="69"/>
      <c r="AO56" s="69"/>
      <c r="AP56" s="69"/>
      <c r="AQ56" s="69"/>
      <c r="AR56" s="69"/>
      <c r="AS56" s="69"/>
      <c r="AT56" s="69"/>
      <c r="AU56" s="69"/>
      <c r="AV56" s="69"/>
      <c r="AW56" s="69"/>
      <c r="AX56" s="69"/>
      <c r="AY56" s="69"/>
      <c r="AZ56" s="69"/>
      <c r="BA56" s="69"/>
      <c r="BB56" s="69"/>
      <c r="BC56" s="69"/>
      <c r="BD56" s="65"/>
      <c r="BE56" s="292"/>
      <c r="BF56" s="293"/>
      <c r="BG56" s="293"/>
      <c r="BH56" s="293"/>
      <c r="BI56" s="293"/>
      <c r="BJ56" s="293"/>
      <c r="BK56" s="293"/>
      <c r="BL56" s="294"/>
      <c r="BM56" s="301"/>
      <c r="BN56" s="302"/>
      <c r="BO56" s="302"/>
      <c r="BP56" s="302"/>
      <c r="BQ56" s="303"/>
      <c r="BR56" s="65"/>
      <c r="BS56" s="65"/>
      <c r="BT56" s="65"/>
      <c r="BU56" s="65"/>
      <c r="BV56" s="65"/>
    </row>
    <row r="57" spans="1:85" ht="8.15" customHeight="1">
      <c r="A57" s="65"/>
      <c r="B57" s="65"/>
      <c r="C57" s="65"/>
      <c r="D57" s="65"/>
      <c r="E57" s="65"/>
      <c r="F57" s="65"/>
      <c r="G57" s="65"/>
      <c r="H57" s="65"/>
      <c r="I57" s="65"/>
      <c r="J57" s="65"/>
      <c r="K57" s="65"/>
      <c r="L57" s="65"/>
      <c r="M57" s="65"/>
      <c r="N57" s="65"/>
      <c r="O57" s="65"/>
      <c r="P57" s="65"/>
      <c r="Q57" s="69"/>
      <c r="R57" s="69"/>
      <c r="S57" s="69"/>
      <c r="T57" s="69"/>
      <c r="U57" s="69"/>
      <c r="V57" s="69"/>
      <c r="W57" s="69"/>
      <c r="X57" s="69"/>
      <c r="Y57" s="69"/>
      <c r="Z57" s="69"/>
      <c r="AA57" s="69"/>
      <c r="AB57" s="69"/>
      <c r="AC57" s="69"/>
      <c r="AD57" s="69"/>
      <c r="AE57" s="69"/>
      <c r="AF57" s="69"/>
      <c r="AG57" s="69"/>
      <c r="AH57" s="69"/>
      <c r="AI57" s="69"/>
      <c r="AJ57" s="65"/>
      <c r="AK57" s="65"/>
      <c r="AL57" s="65"/>
      <c r="AM57" s="69"/>
      <c r="AN57" s="69"/>
      <c r="AO57" s="69"/>
      <c r="AP57" s="69"/>
      <c r="AQ57" s="69"/>
      <c r="AR57" s="69"/>
      <c r="AS57" s="69"/>
      <c r="AT57" s="69"/>
      <c r="AU57" s="69"/>
      <c r="AV57" s="69"/>
      <c r="AW57" s="69"/>
      <c r="AX57" s="69"/>
      <c r="AY57" s="69"/>
      <c r="AZ57" s="69"/>
      <c r="BA57" s="69"/>
      <c r="BB57" s="69"/>
      <c r="BC57" s="69"/>
      <c r="BD57" s="65"/>
      <c r="BE57" s="65"/>
      <c r="BF57" s="65"/>
      <c r="BG57" s="65"/>
      <c r="BH57" s="65"/>
      <c r="BI57" s="65"/>
      <c r="BJ57" s="65"/>
      <c r="BK57" s="65"/>
      <c r="BL57" s="65"/>
      <c r="BM57" s="65"/>
      <c r="BN57" s="65"/>
      <c r="BO57" s="69"/>
      <c r="BP57" s="69"/>
      <c r="BQ57" s="69"/>
      <c r="BR57" s="65"/>
      <c r="BS57" s="65"/>
      <c r="BT57" s="65"/>
      <c r="BU57" s="65"/>
      <c r="BV57" s="65"/>
    </row>
    <row r="58" spans="1:85" ht="8.15" customHeight="1">
      <c r="A58" s="65"/>
      <c r="B58" s="65"/>
      <c r="C58" s="65"/>
      <c r="D58" s="65"/>
      <c r="E58" s="268" t="s">
        <v>488</v>
      </c>
      <c r="F58" s="269"/>
      <c r="G58" s="274" t="s">
        <v>489</v>
      </c>
      <c r="H58" s="275"/>
      <c r="I58" s="275"/>
      <c r="J58" s="275"/>
      <c r="K58" s="275"/>
      <c r="L58" s="275"/>
      <c r="M58" s="275"/>
      <c r="N58" s="276"/>
      <c r="O58" s="331" t="str">
        <f>IF(Work作業エリア!AK2=0,"",Work作業エリア!AK2)</f>
        <v/>
      </c>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332"/>
      <c r="AQ58" s="332"/>
      <c r="AR58" s="332"/>
      <c r="AS58" s="332"/>
      <c r="AT58" s="332"/>
      <c r="AU58" s="332"/>
      <c r="AV58" s="332"/>
      <c r="AW58" s="332"/>
      <c r="AX58" s="332"/>
      <c r="AY58" s="332"/>
      <c r="AZ58" s="332"/>
      <c r="BA58" s="332"/>
      <c r="BB58" s="333"/>
      <c r="BC58" s="69"/>
      <c r="BD58" s="65"/>
      <c r="BE58" s="65"/>
      <c r="BF58" s="65"/>
      <c r="BG58" s="65"/>
      <c r="BH58" s="65"/>
      <c r="BI58" s="65"/>
      <c r="BJ58" s="65"/>
      <c r="BK58" s="65"/>
      <c r="BL58" s="65"/>
      <c r="BM58" s="65"/>
      <c r="BN58" s="65"/>
      <c r="BO58" s="69"/>
      <c r="BP58" s="69"/>
      <c r="BQ58" s="69"/>
      <c r="BR58" s="65"/>
      <c r="BS58" s="65"/>
      <c r="BT58" s="65"/>
      <c r="BU58" s="65"/>
      <c r="BV58" s="65"/>
    </row>
    <row r="59" spans="1:85" ht="8.15" customHeight="1">
      <c r="A59" s="65"/>
      <c r="B59" s="65"/>
      <c r="C59" s="65"/>
      <c r="D59" s="65"/>
      <c r="E59" s="270"/>
      <c r="F59" s="271"/>
      <c r="G59" s="277"/>
      <c r="H59" s="278"/>
      <c r="I59" s="278"/>
      <c r="J59" s="278"/>
      <c r="K59" s="278"/>
      <c r="L59" s="278"/>
      <c r="M59" s="278"/>
      <c r="N59" s="279"/>
      <c r="O59" s="334"/>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c r="AU59" s="335"/>
      <c r="AV59" s="335"/>
      <c r="AW59" s="335"/>
      <c r="AX59" s="335"/>
      <c r="AY59" s="335"/>
      <c r="AZ59" s="335"/>
      <c r="BA59" s="335"/>
      <c r="BB59" s="336"/>
      <c r="BC59" s="69"/>
      <c r="BD59" s="69"/>
      <c r="BE59" s="65"/>
      <c r="BF59" s="65"/>
      <c r="BG59" s="65"/>
      <c r="BH59" s="65"/>
      <c r="BI59" s="65"/>
      <c r="BJ59" s="65"/>
      <c r="BK59" s="65"/>
      <c r="BL59" s="65"/>
      <c r="BM59" s="65"/>
      <c r="BN59" s="65"/>
      <c r="BO59" s="69"/>
      <c r="BP59" s="69"/>
      <c r="BQ59" s="69"/>
      <c r="BR59" s="65"/>
      <c r="BS59" s="65"/>
      <c r="BT59" s="65"/>
      <c r="BU59" s="65"/>
      <c r="BV59" s="65"/>
    </row>
    <row r="60" spans="1:85" ht="8.15" customHeight="1">
      <c r="A60" s="65"/>
      <c r="B60" s="65"/>
      <c r="C60" s="65"/>
      <c r="D60" s="65"/>
      <c r="E60" s="270"/>
      <c r="F60" s="271"/>
      <c r="G60" s="274" t="s">
        <v>490</v>
      </c>
      <c r="H60" s="275"/>
      <c r="I60" s="275"/>
      <c r="J60" s="275"/>
      <c r="K60" s="275"/>
      <c r="L60" s="275"/>
      <c r="M60" s="275"/>
      <c r="N60" s="276"/>
      <c r="O60" s="331" t="str">
        <f>IF(Work作業エリア!AL2=0,"",Work作業エリア!AL2)</f>
        <v/>
      </c>
      <c r="P60" s="332"/>
      <c r="Q60" s="332"/>
      <c r="R60" s="332"/>
      <c r="S60" s="332"/>
      <c r="T60" s="332"/>
      <c r="U60" s="332"/>
      <c r="V60" s="332"/>
      <c r="W60" s="332"/>
      <c r="X60" s="332"/>
      <c r="Y60" s="332"/>
      <c r="Z60" s="332"/>
      <c r="AA60" s="332"/>
      <c r="AB60" s="332"/>
      <c r="AC60" s="332"/>
      <c r="AD60" s="332"/>
      <c r="AE60" s="332"/>
      <c r="AF60" s="332"/>
      <c r="AG60" s="332"/>
      <c r="AH60" s="332"/>
      <c r="AI60" s="332"/>
      <c r="AJ60" s="332"/>
      <c r="AK60" s="332"/>
      <c r="AL60" s="332"/>
      <c r="AM60" s="332"/>
      <c r="AN60" s="332"/>
      <c r="AO60" s="332"/>
      <c r="AP60" s="332"/>
      <c r="AQ60" s="332"/>
      <c r="AR60" s="332"/>
      <c r="AS60" s="332"/>
      <c r="AT60" s="332"/>
      <c r="AU60" s="332"/>
      <c r="AV60" s="332"/>
      <c r="AW60" s="332"/>
      <c r="AX60" s="332"/>
      <c r="AY60" s="332"/>
      <c r="AZ60" s="332"/>
      <c r="BA60" s="332"/>
      <c r="BB60" s="332"/>
      <c r="BC60" s="332"/>
      <c r="BD60" s="332"/>
      <c r="BE60" s="332"/>
      <c r="BF60" s="332"/>
      <c r="BG60" s="332"/>
      <c r="BH60" s="332"/>
      <c r="BI60" s="332"/>
      <c r="BJ60" s="332"/>
      <c r="BK60" s="332"/>
      <c r="BL60" s="332"/>
      <c r="BM60" s="332"/>
      <c r="BN60" s="332"/>
      <c r="BO60" s="332"/>
      <c r="BP60" s="332"/>
      <c r="BQ60" s="332"/>
      <c r="BR60" s="332"/>
      <c r="BS60" s="332"/>
      <c r="BT60" s="332"/>
      <c r="BU60" s="332"/>
      <c r="BV60" s="333"/>
    </row>
    <row r="61" spans="1:85" ht="8.15" customHeight="1">
      <c r="A61" s="65"/>
      <c r="B61" s="65"/>
      <c r="C61" s="65"/>
      <c r="D61" s="65"/>
      <c r="E61" s="270"/>
      <c r="F61" s="271"/>
      <c r="G61" s="280"/>
      <c r="H61" s="281"/>
      <c r="I61" s="281"/>
      <c r="J61" s="281"/>
      <c r="K61" s="281"/>
      <c r="L61" s="281"/>
      <c r="M61" s="281"/>
      <c r="N61" s="282"/>
      <c r="O61" s="334"/>
      <c r="P61" s="335"/>
      <c r="Q61" s="335"/>
      <c r="R61" s="335"/>
      <c r="S61" s="335"/>
      <c r="T61" s="335"/>
      <c r="U61" s="335"/>
      <c r="V61" s="335"/>
      <c r="W61" s="335"/>
      <c r="X61" s="335"/>
      <c r="Y61" s="335"/>
      <c r="Z61" s="335"/>
      <c r="AA61" s="335"/>
      <c r="AB61" s="335"/>
      <c r="AC61" s="335"/>
      <c r="AD61" s="335"/>
      <c r="AE61" s="335"/>
      <c r="AF61" s="335"/>
      <c r="AG61" s="335"/>
      <c r="AH61" s="335"/>
      <c r="AI61" s="335"/>
      <c r="AJ61" s="335"/>
      <c r="AK61" s="335"/>
      <c r="AL61" s="335"/>
      <c r="AM61" s="335"/>
      <c r="AN61" s="335"/>
      <c r="AO61" s="335"/>
      <c r="AP61" s="335"/>
      <c r="AQ61" s="335"/>
      <c r="AR61" s="335"/>
      <c r="AS61" s="335"/>
      <c r="AT61" s="335"/>
      <c r="AU61" s="335"/>
      <c r="AV61" s="335"/>
      <c r="AW61" s="335"/>
      <c r="AX61" s="335"/>
      <c r="AY61" s="335"/>
      <c r="AZ61" s="335"/>
      <c r="BA61" s="335"/>
      <c r="BB61" s="335"/>
      <c r="BC61" s="335"/>
      <c r="BD61" s="335"/>
      <c r="BE61" s="335"/>
      <c r="BF61" s="335"/>
      <c r="BG61" s="335"/>
      <c r="BH61" s="335"/>
      <c r="BI61" s="335"/>
      <c r="BJ61" s="335"/>
      <c r="BK61" s="335"/>
      <c r="BL61" s="335"/>
      <c r="BM61" s="335"/>
      <c r="BN61" s="335"/>
      <c r="BO61" s="335"/>
      <c r="BP61" s="335"/>
      <c r="BQ61" s="335"/>
      <c r="BR61" s="335"/>
      <c r="BS61" s="335"/>
      <c r="BT61" s="335"/>
      <c r="BU61" s="335"/>
      <c r="BV61" s="336"/>
    </row>
    <row r="62" spans="1:85" ht="8.15" customHeight="1">
      <c r="A62" s="65"/>
      <c r="B62" s="65"/>
      <c r="C62" s="65"/>
      <c r="D62" s="65"/>
      <c r="E62" s="270"/>
      <c r="F62" s="271"/>
      <c r="G62" s="274" t="s">
        <v>491</v>
      </c>
      <c r="H62" s="275"/>
      <c r="I62" s="275"/>
      <c r="J62" s="275"/>
      <c r="K62" s="275"/>
      <c r="L62" s="275"/>
      <c r="M62" s="275"/>
      <c r="N62" s="275"/>
      <c r="O62" s="275"/>
      <c r="P62" s="275"/>
      <c r="Q62" s="275"/>
      <c r="R62" s="276"/>
      <c r="S62" s="331" t="str">
        <f>IF(Work作業エリア!AM2=0,"",Work作業エリア!AM2)</f>
        <v/>
      </c>
      <c r="T62" s="332"/>
      <c r="U62" s="332"/>
      <c r="V62" s="332"/>
      <c r="W62" s="332"/>
      <c r="X62" s="332"/>
      <c r="Y62" s="332"/>
      <c r="Z62" s="332"/>
      <c r="AA62" s="332"/>
      <c r="AB62" s="332"/>
      <c r="AC62" s="332"/>
      <c r="AD62" s="332"/>
      <c r="AE62" s="332"/>
      <c r="AF62" s="332"/>
      <c r="AG62" s="332"/>
      <c r="AH62" s="332"/>
      <c r="AI62" s="332"/>
      <c r="AJ62" s="332"/>
      <c r="AK62" s="332"/>
      <c r="AL62" s="332"/>
      <c r="AM62" s="332"/>
      <c r="AN62" s="332"/>
      <c r="AO62" s="332"/>
      <c r="AP62" s="332"/>
      <c r="AQ62" s="332"/>
      <c r="AR62" s="332"/>
      <c r="AS62" s="332"/>
      <c r="AT62" s="332"/>
      <c r="AU62" s="332"/>
      <c r="AV62" s="333"/>
      <c r="AW62" s="274" t="s">
        <v>499</v>
      </c>
      <c r="AX62" s="348"/>
      <c r="AY62" s="348"/>
      <c r="AZ62" s="348"/>
      <c r="BA62" s="348"/>
      <c r="BB62" s="349"/>
      <c r="BC62" s="353" t="str">
        <f>IF(Work作業エリア!AN2=0,"",Work作業エリア!AN2)</f>
        <v/>
      </c>
      <c r="BD62" s="354"/>
      <c r="BE62" s="354"/>
      <c r="BF62" s="354"/>
      <c r="BG62" s="354"/>
      <c r="BH62" s="354"/>
      <c r="BI62" s="354"/>
      <c r="BJ62" s="354"/>
      <c r="BK62" s="354"/>
      <c r="BL62" s="354"/>
      <c r="BM62" s="354"/>
      <c r="BN62" s="354"/>
      <c r="BO62" s="354"/>
      <c r="BP62" s="354"/>
      <c r="BQ62" s="354"/>
      <c r="BR62" s="354"/>
      <c r="BS62" s="354"/>
      <c r="BT62" s="354"/>
      <c r="BU62" s="354"/>
      <c r="BV62" s="355"/>
    </row>
    <row r="63" spans="1:85" ht="8.15" customHeight="1">
      <c r="A63" s="65"/>
      <c r="B63" s="65"/>
      <c r="C63" s="65"/>
      <c r="D63" s="65"/>
      <c r="E63" s="270"/>
      <c r="F63" s="271"/>
      <c r="G63" s="280"/>
      <c r="H63" s="281"/>
      <c r="I63" s="281"/>
      <c r="J63" s="281"/>
      <c r="K63" s="281"/>
      <c r="L63" s="281"/>
      <c r="M63" s="281"/>
      <c r="N63" s="281"/>
      <c r="O63" s="281"/>
      <c r="P63" s="281"/>
      <c r="Q63" s="281"/>
      <c r="R63" s="282"/>
      <c r="S63" s="334"/>
      <c r="T63" s="335"/>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335"/>
      <c r="AV63" s="336"/>
      <c r="AW63" s="350"/>
      <c r="AX63" s="351"/>
      <c r="AY63" s="351"/>
      <c r="AZ63" s="351"/>
      <c r="BA63" s="351"/>
      <c r="BB63" s="352"/>
      <c r="BC63" s="356"/>
      <c r="BD63" s="357"/>
      <c r="BE63" s="357"/>
      <c r="BF63" s="357"/>
      <c r="BG63" s="357"/>
      <c r="BH63" s="357"/>
      <c r="BI63" s="357"/>
      <c r="BJ63" s="357"/>
      <c r="BK63" s="357"/>
      <c r="BL63" s="357"/>
      <c r="BM63" s="357"/>
      <c r="BN63" s="357"/>
      <c r="BO63" s="357"/>
      <c r="BP63" s="357"/>
      <c r="BQ63" s="357"/>
      <c r="BR63" s="357"/>
      <c r="BS63" s="357"/>
      <c r="BT63" s="357"/>
      <c r="BU63" s="357"/>
      <c r="BV63" s="358"/>
    </row>
    <row r="64" spans="1:85" ht="8.15" customHeight="1">
      <c r="A64" s="65"/>
      <c r="B64" s="65"/>
      <c r="C64" s="65"/>
      <c r="D64" s="65"/>
      <c r="E64" s="270"/>
      <c r="F64" s="271"/>
      <c r="G64" s="253" t="s">
        <v>492</v>
      </c>
      <c r="H64" s="359"/>
      <c r="I64" s="359"/>
      <c r="J64" s="359"/>
      <c r="K64" s="359"/>
      <c r="L64" s="359"/>
      <c r="M64" s="359"/>
      <c r="N64" s="359"/>
      <c r="O64" s="359"/>
      <c r="P64" s="359"/>
      <c r="Q64" s="359"/>
      <c r="R64" s="359"/>
      <c r="S64" s="359"/>
      <c r="T64" s="359"/>
      <c r="U64" s="359"/>
      <c r="V64" s="360"/>
      <c r="W64" s="253" t="s">
        <v>497</v>
      </c>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5"/>
      <c r="AW64" s="253" t="s">
        <v>498</v>
      </c>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254"/>
      <c r="BT64" s="254"/>
      <c r="BU64" s="254"/>
      <c r="BV64" s="255"/>
    </row>
    <row r="65" spans="1:74" ht="8.15" customHeight="1">
      <c r="A65" s="65"/>
      <c r="B65" s="65"/>
      <c r="C65" s="65"/>
      <c r="D65" s="65"/>
      <c r="E65" s="270"/>
      <c r="F65" s="271"/>
      <c r="G65" s="244" t="str">
        <f>MIDB(Work作業エリア!AO2,1,1)</f>
        <v/>
      </c>
      <c r="H65" s="283"/>
      <c r="I65" s="244" t="str">
        <f>MIDB(Work作業エリア!AO2,2,1)</f>
        <v/>
      </c>
      <c r="J65" s="283"/>
      <c r="K65" s="244" t="str">
        <f>MIDB(Work作業エリア!AO2,3,1)</f>
        <v/>
      </c>
      <c r="L65" s="283"/>
      <c r="M65" s="244" t="s">
        <v>487</v>
      </c>
      <c r="N65" s="283"/>
      <c r="O65" s="244" t="str">
        <f>MIDB(Work作業エリア!AO2,4,1)</f>
        <v/>
      </c>
      <c r="P65" s="283"/>
      <c r="Q65" s="244" t="str">
        <f>MIDB(Work作業エリア!AO2,5,1)</f>
        <v/>
      </c>
      <c r="R65" s="283"/>
      <c r="S65" s="244" t="str">
        <f>MIDB(Work作業エリア!AO2,6,1)</f>
        <v/>
      </c>
      <c r="T65" s="283"/>
      <c r="U65" s="244" t="str">
        <f>MIDB(Work作業エリア!AO2,7,1)</f>
        <v/>
      </c>
      <c r="V65" s="283"/>
      <c r="W65" s="331" t="str">
        <f>IF(Work作業エリア!AQ2=0,"",Work作業エリア!AQ2)</f>
        <v/>
      </c>
      <c r="X65" s="332"/>
      <c r="Y65" s="332"/>
      <c r="Z65" s="332"/>
      <c r="AA65" s="332"/>
      <c r="AB65" s="332"/>
      <c r="AC65" s="332"/>
      <c r="AD65" s="332"/>
      <c r="AE65" s="332"/>
      <c r="AF65" s="332"/>
      <c r="AG65" s="332"/>
      <c r="AH65" s="332"/>
      <c r="AI65" s="332"/>
      <c r="AJ65" s="332"/>
      <c r="AK65" s="332"/>
      <c r="AL65" s="332"/>
      <c r="AM65" s="332"/>
      <c r="AN65" s="332"/>
      <c r="AO65" s="332"/>
      <c r="AP65" s="332"/>
      <c r="AQ65" s="332"/>
      <c r="AR65" s="332"/>
      <c r="AS65" s="332"/>
      <c r="AT65" s="332"/>
      <c r="AU65" s="332"/>
      <c r="AV65" s="333"/>
      <c r="AW65" s="331" t="str">
        <f>IF(Work作業エリア!AR2=0,"",Work作業エリア!AR2)</f>
        <v/>
      </c>
      <c r="AX65" s="332"/>
      <c r="AY65" s="332"/>
      <c r="AZ65" s="332"/>
      <c r="BA65" s="332"/>
      <c r="BB65" s="332"/>
      <c r="BC65" s="332"/>
      <c r="BD65" s="332"/>
      <c r="BE65" s="332"/>
      <c r="BF65" s="332"/>
      <c r="BG65" s="332"/>
      <c r="BH65" s="332"/>
      <c r="BI65" s="332"/>
      <c r="BJ65" s="332"/>
      <c r="BK65" s="332"/>
      <c r="BL65" s="332"/>
      <c r="BM65" s="332"/>
      <c r="BN65" s="332"/>
      <c r="BO65" s="332"/>
      <c r="BP65" s="332"/>
      <c r="BQ65" s="332"/>
      <c r="BR65" s="332"/>
      <c r="BS65" s="332"/>
      <c r="BT65" s="332"/>
      <c r="BU65" s="332"/>
      <c r="BV65" s="333"/>
    </row>
    <row r="66" spans="1:74" ht="8.15" customHeight="1">
      <c r="A66" s="65"/>
      <c r="B66" s="65"/>
      <c r="C66" s="65"/>
      <c r="D66" s="65"/>
      <c r="E66" s="270"/>
      <c r="F66" s="271"/>
      <c r="G66" s="284"/>
      <c r="H66" s="285"/>
      <c r="I66" s="284"/>
      <c r="J66" s="285"/>
      <c r="K66" s="284"/>
      <c r="L66" s="285"/>
      <c r="M66" s="284"/>
      <c r="N66" s="285"/>
      <c r="O66" s="284"/>
      <c r="P66" s="285"/>
      <c r="Q66" s="284"/>
      <c r="R66" s="285"/>
      <c r="S66" s="284"/>
      <c r="T66" s="285"/>
      <c r="U66" s="284"/>
      <c r="V66" s="285"/>
      <c r="W66" s="334"/>
      <c r="X66" s="335"/>
      <c r="Y66" s="335"/>
      <c r="Z66" s="335"/>
      <c r="AA66" s="335"/>
      <c r="AB66" s="335"/>
      <c r="AC66" s="335"/>
      <c r="AD66" s="335"/>
      <c r="AE66" s="335"/>
      <c r="AF66" s="335"/>
      <c r="AG66" s="335"/>
      <c r="AH66" s="335"/>
      <c r="AI66" s="335"/>
      <c r="AJ66" s="335"/>
      <c r="AK66" s="335"/>
      <c r="AL66" s="335"/>
      <c r="AM66" s="335"/>
      <c r="AN66" s="335"/>
      <c r="AO66" s="335"/>
      <c r="AP66" s="335"/>
      <c r="AQ66" s="335"/>
      <c r="AR66" s="335"/>
      <c r="AS66" s="335"/>
      <c r="AT66" s="335"/>
      <c r="AU66" s="335"/>
      <c r="AV66" s="336"/>
      <c r="AW66" s="334"/>
      <c r="AX66" s="335"/>
      <c r="AY66" s="335"/>
      <c r="AZ66" s="335"/>
      <c r="BA66" s="335"/>
      <c r="BB66" s="335"/>
      <c r="BC66" s="335"/>
      <c r="BD66" s="335"/>
      <c r="BE66" s="335"/>
      <c r="BF66" s="335"/>
      <c r="BG66" s="335"/>
      <c r="BH66" s="335"/>
      <c r="BI66" s="335"/>
      <c r="BJ66" s="335"/>
      <c r="BK66" s="335"/>
      <c r="BL66" s="335"/>
      <c r="BM66" s="335"/>
      <c r="BN66" s="335"/>
      <c r="BO66" s="335"/>
      <c r="BP66" s="335"/>
      <c r="BQ66" s="335"/>
      <c r="BR66" s="335"/>
      <c r="BS66" s="335"/>
      <c r="BT66" s="335"/>
      <c r="BU66" s="335"/>
      <c r="BV66" s="336"/>
    </row>
    <row r="67" spans="1:74" ht="8.15" customHeight="1">
      <c r="A67" s="65"/>
      <c r="B67" s="65"/>
      <c r="C67" s="65"/>
      <c r="D67" s="65"/>
      <c r="E67" s="270"/>
      <c r="F67" s="271"/>
      <c r="G67" s="253" t="s">
        <v>500</v>
      </c>
      <c r="H67" s="254"/>
      <c r="I67" s="254"/>
      <c r="J67" s="254"/>
      <c r="K67" s="254"/>
      <c r="L67" s="254"/>
      <c r="M67" s="254"/>
      <c r="N67" s="254"/>
      <c r="O67" s="254"/>
      <c r="P67" s="254"/>
      <c r="Q67" s="254"/>
      <c r="R67" s="254"/>
      <c r="S67" s="254"/>
      <c r="T67" s="254"/>
      <c r="U67" s="254"/>
      <c r="V67" s="255"/>
      <c r="W67" s="253" t="s">
        <v>495</v>
      </c>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5"/>
      <c r="AW67" s="253" t="s">
        <v>496</v>
      </c>
      <c r="AX67" s="254"/>
      <c r="AY67" s="254"/>
      <c r="AZ67" s="254"/>
      <c r="BA67" s="254"/>
      <c r="BB67" s="254"/>
      <c r="BC67" s="254"/>
      <c r="BD67" s="254"/>
      <c r="BE67" s="254"/>
      <c r="BF67" s="254"/>
      <c r="BG67" s="254"/>
      <c r="BH67" s="254"/>
      <c r="BI67" s="254"/>
      <c r="BJ67" s="254"/>
      <c r="BK67" s="254"/>
      <c r="BL67" s="254"/>
      <c r="BM67" s="254"/>
      <c r="BN67" s="254"/>
      <c r="BO67" s="254"/>
      <c r="BP67" s="254"/>
      <c r="BQ67" s="254"/>
      <c r="BR67" s="254"/>
      <c r="BS67" s="254"/>
      <c r="BT67" s="254"/>
      <c r="BU67" s="254"/>
      <c r="BV67" s="255"/>
    </row>
    <row r="68" spans="1:74" ht="8.15" customHeight="1">
      <c r="A68" s="65"/>
      <c r="B68" s="65"/>
      <c r="C68" s="65"/>
      <c r="D68" s="65"/>
      <c r="E68" s="270"/>
      <c r="F68" s="271"/>
      <c r="G68" s="331" t="str">
        <f>IF(Work作業エリア!AS2=0,"",Work作業エリア!AS2)</f>
        <v/>
      </c>
      <c r="H68" s="332"/>
      <c r="I68" s="332"/>
      <c r="J68" s="332"/>
      <c r="K68" s="332"/>
      <c r="L68" s="332"/>
      <c r="M68" s="332"/>
      <c r="N68" s="332"/>
      <c r="O68" s="332"/>
      <c r="P68" s="332"/>
      <c r="Q68" s="332"/>
      <c r="R68" s="332"/>
      <c r="S68" s="332"/>
      <c r="T68" s="332"/>
      <c r="U68" s="332"/>
      <c r="V68" s="333"/>
      <c r="W68" s="331" t="str">
        <f>IF(Work作業エリア!AT2=0,"",Work作業エリア!AT2)</f>
        <v/>
      </c>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3"/>
      <c r="AW68" s="331" t="str">
        <f>IF(Work作業エリア!AU2=0,"",Work作業エリア!AU2)</f>
        <v/>
      </c>
      <c r="AX68" s="332"/>
      <c r="AY68" s="332"/>
      <c r="AZ68" s="332"/>
      <c r="BA68" s="332"/>
      <c r="BB68" s="332"/>
      <c r="BC68" s="332"/>
      <c r="BD68" s="332"/>
      <c r="BE68" s="332"/>
      <c r="BF68" s="332"/>
      <c r="BG68" s="332"/>
      <c r="BH68" s="332"/>
      <c r="BI68" s="332"/>
      <c r="BJ68" s="332"/>
      <c r="BK68" s="332"/>
      <c r="BL68" s="332"/>
      <c r="BM68" s="332"/>
      <c r="BN68" s="332"/>
      <c r="BO68" s="332"/>
      <c r="BP68" s="332"/>
      <c r="BQ68" s="332"/>
      <c r="BR68" s="332"/>
      <c r="BS68" s="332"/>
      <c r="BT68" s="332"/>
      <c r="BU68" s="332"/>
      <c r="BV68" s="333"/>
    </row>
    <row r="69" spans="1:74" ht="8.15" customHeight="1">
      <c r="A69" s="65"/>
      <c r="B69" s="65"/>
      <c r="C69" s="65"/>
      <c r="D69" s="65"/>
      <c r="E69" s="270"/>
      <c r="F69" s="271"/>
      <c r="G69" s="334"/>
      <c r="H69" s="335"/>
      <c r="I69" s="335"/>
      <c r="J69" s="335"/>
      <c r="K69" s="335"/>
      <c r="L69" s="335"/>
      <c r="M69" s="335"/>
      <c r="N69" s="335"/>
      <c r="O69" s="335"/>
      <c r="P69" s="335"/>
      <c r="Q69" s="335"/>
      <c r="R69" s="335"/>
      <c r="S69" s="335"/>
      <c r="T69" s="335"/>
      <c r="U69" s="335"/>
      <c r="V69" s="336"/>
      <c r="W69" s="334"/>
      <c r="X69" s="335"/>
      <c r="Y69" s="335"/>
      <c r="Z69" s="335"/>
      <c r="AA69" s="335"/>
      <c r="AB69" s="335"/>
      <c r="AC69" s="335"/>
      <c r="AD69" s="335"/>
      <c r="AE69" s="335"/>
      <c r="AF69" s="335"/>
      <c r="AG69" s="335"/>
      <c r="AH69" s="335"/>
      <c r="AI69" s="335"/>
      <c r="AJ69" s="335"/>
      <c r="AK69" s="335"/>
      <c r="AL69" s="335"/>
      <c r="AM69" s="335"/>
      <c r="AN69" s="335"/>
      <c r="AO69" s="335"/>
      <c r="AP69" s="335"/>
      <c r="AQ69" s="335"/>
      <c r="AR69" s="335"/>
      <c r="AS69" s="335"/>
      <c r="AT69" s="335"/>
      <c r="AU69" s="335"/>
      <c r="AV69" s="336"/>
      <c r="AW69" s="334"/>
      <c r="AX69" s="335"/>
      <c r="AY69" s="335"/>
      <c r="AZ69" s="335"/>
      <c r="BA69" s="335"/>
      <c r="BB69" s="335"/>
      <c r="BC69" s="335"/>
      <c r="BD69" s="335"/>
      <c r="BE69" s="335"/>
      <c r="BF69" s="335"/>
      <c r="BG69" s="335"/>
      <c r="BH69" s="335"/>
      <c r="BI69" s="335"/>
      <c r="BJ69" s="335"/>
      <c r="BK69" s="335"/>
      <c r="BL69" s="335"/>
      <c r="BM69" s="335"/>
      <c r="BN69" s="335"/>
      <c r="BO69" s="335"/>
      <c r="BP69" s="335"/>
      <c r="BQ69" s="335"/>
      <c r="BR69" s="335"/>
      <c r="BS69" s="335"/>
      <c r="BT69" s="335"/>
      <c r="BU69" s="335"/>
      <c r="BV69" s="336"/>
    </row>
    <row r="70" spans="1:74" ht="8.15" customHeight="1">
      <c r="A70" s="65"/>
      <c r="B70" s="65"/>
      <c r="C70" s="65"/>
      <c r="D70" s="65"/>
      <c r="E70" s="270"/>
      <c r="F70" s="271"/>
      <c r="G70" s="337" t="s">
        <v>501</v>
      </c>
      <c r="H70" s="338"/>
      <c r="I70" s="338"/>
      <c r="J70" s="338"/>
      <c r="K70" s="338"/>
      <c r="L70" s="338"/>
      <c r="M70" s="338"/>
      <c r="N70" s="338"/>
      <c r="O70" s="338"/>
      <c r="P70" s="338"/>
      <c r="Q70" s="338"/>
      <c r="R70" s="338"/>
      <c r="S70" s="338"/>
      <c r="T70" s="338"/>
      <c r="U70" s="338"/>
      <c r="V70" s="339"/>
      <c r="W70" s="253" t="s">
        <v>493</v>
      </c>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c r="AV70" s="255"/>
      <c r="AW70" s="253" t="s">
        <v>494</v>
      </c>
      <c r="AX70" s="254"/>
      <c r="AY70" s="254"/>
      <c r="AZ70" s="254"/>
      <c r="BA70" s="254"/>
      <c r="BB70" s="254"/>
      <c r="BC70" s="254"/>
      <c r="BD70" s="254"/>
      <c r="BE70" s="254"/>
      <c r="BF70" s="254"/>
      <c r="BG70" s="254"/>
      <c r="BH70" s="254"/>
      <c r="BI70" s="254"/>
      <c r="BJ70" s="254"/>
      <c r="BK70" s="254"/>
      <c r="BL70" s="254"/>
      <c r="BM70" s="254"/>
      <c r="BN70" s="254"/>
      <c r="BO70" s="254"/>
      <c r="BP70" s="254"/>
      <c r="BQ70" s="254"/>
      <c r="BR70" s="254"/>
      <c r="BS70" s="254"/>
      <c r="BT70" s="254"/>
      <c r="BU70" s="254"/>
      <c r="BV70" s="255"/>
    </row>
    <row r="71" spans="1:74" ht="8.15" customHeight="1">
      <c r="A71" s="65"/>
      <c r="B71" s="65"/>
      <c r="C71" s="65"/>
      <c r="D71" s="65"/>
      <c r="E71" s="270"/>
      <c r="F71" s="271"/>
      <c r="G71" s="340"/>
      <c r="H71" s="341"/>
      <c r="I71" s="341"/>
      <c r="J71" s="341"/>
      <c r="K71" s="341"/>
      <c r="L71" s="341"/>
      <c r="M71" s="341"/>
      <c r="N71" s="341"/>
      <c r="O71" s="341"/>
      <c r="P71" s="341"/>
      <c r="Q71" s="341"/>
      <c r="R71" s="341"/>
      <c r="S71" s="341"/>
      <c r="T71" s="341"/>
      <c r="U71" s="341"/>
      <c r="V71" s="342"/>
      <c r="W71" s="244" t="str">
        <f>IF(Work作業エリア!AV2=0,"",MIDB(Work作業エリア!AV2,1,1))</f>
        <v/>
      </c>
      <c r="X71" s="283"/>
      <c r="Y71" s="244" t="str">
        <f>MIDB(Work作業エリア!AV2,2,1)</f>
        <v/>
      </c>
      <c r="Z71" s="283"/>
      <c r="AA71" s="244" t="str">
        <f>MIDB(Work作業エリア!AV2,3,1)</f>
        <v/>
      </c>
      <c r="AB71" s="283"/>
      <c r="AC71" s="244" t="str">
        <f>MIDB(Work作業エリア!AV2,4,1)</f>
        <v/>
      </c>
      <c r="AD71" s="283"/>
      <c r="AE71" s="244" t="str">
        <f>MIDB(Work作業エリア!AV2,5,1)</f>
        <v/>
      </c>
      <c r="AF71" s="283"/>
      <c r="AG71" s="244" t="str">
        <f>MIDB(Work作業エリア!AV2,6,1)</f>
        <v/>
      </c>
      <c r="AH71" s="283"/>
      <c r="AI71" s="244" t="str">
        <f>MIDB(Work作業エリア!AV2,7,1)</f>
        <v/>
      </c>
      <c r="AJ71" s="283"/>
      <c r="AK71" s="244" t="str">
        <f>MIDB(Work作業エリア!AV2,8,1)</f>
        <v/>
      </c>
      <c r="AL71" s="283"/>
      <c r="AM71" s="244" t="str">
        <f>MIDB(Work作業エリア!AV2,9,1)</f>
        <v/>
      </c>
      <c r="AN71" s="283"/>
      <c r="AO71" s="244" t="str">
        <f>MIDB(Work作業エリア!AV2,10,1)</f>
        <v/>
      </c>
      <c r="AP71" s="283"/>
      <c r="AQ71" s="244" t="str">
        <f>MIDB(Work作業エリア!AV2,11,1)</f>
        <v/>
      </c>
      <c r="AR71" s="283"/>
      <c r="AS71" s="244" t="str">
        <f>MIDB(Work作業エリア!AV2,12,1)</f>
        <v/>
      </c>
      <c r="AT71" s="283"/>
      <c r="AU71" s="244" t="str">
        <f>MIDB(Work作業エリア!AV2,13,1)</f>
        <v/>
      </c>
      <c r="AV71" s="283"/>
      <c r="AW71" s="244" t="str">
        <f>IF(Work作業エリア!AW2=0,"",MIDB(Work作業エリア!AW2,1,1))</f>
        <v/>
      </c>
      <c r="AX71" s="283"/>
      <c r="AY71" s="244" t="str">
        <f>MIDB(Work作業エリア!AW2,2,1)</f>
        <v/>
      </c>
      <c r="AZ71" s="283"/>
      <c r="BA71" s="244" t="str">
        <f>MIDB(Work作業エリア!AW2,3,1)</f>
        <v/>
      </c>
      <c r="BB71" s="283"/>
      <c r="BC71" s="244" t="str">
        <f>MIDB(Work作業エリア!AW2,4,1)</f>
        <v/>
      </c>
      <c r="BD71" s="283"/>
      <c r="BE71" s="244" t="str">
        <f>MIDB(Work作業エリア!AW2,5,1)</f>
        <v/>
      </c>
      <c r="BF71" s="283"/>
      <c r="BG71" s="244" t="str">
        <f>MIDB(Work作業エリア!AW2,6,1)</f>
        <v/>
      </c>
      <c r="BH71" s="283"/>
      <c r="BI71" s="244" t="str">
        <f>MIDB(Work作業エリア!AW2,7,1)</f>
        <v/>
      </c>
      <c r="BJ71" s="283"/>
      <c r="BK71" s="244" t="str">
        <f>MIDB(Work作業エリア!AW2,8,1)</f>
        <v/>
      </c>
      <c r="BL71" s="283"/>
      <c r="BM71" s="244" t="str">
        <f>MIDB(Work作業エリア!AW2,9,1)</f>
        <v/>
      </c>
      <c r="BN71" s="283"/>
      <c r="BO71" s="244" t="str">
        <f>MIDB(Work作業エリア!AW2,10,1)</f>
        <v/>
      </c>
      <c r="BP71" s="283"/>
      <c r="BQ71" s="244" t="str">
        <f>MIDB(Work作業エリア!AW2,11,1)</f>
        <v/>
      </c>
      <c r="BR71" s="283"/>
      <c r="BS71" s="244" t="str">
        <f>MIDB(Work作業エリア!AW2,12,1)</f>
        <v/>
      </c>
      <c r="BT71" s="283"/>
      <c r="BU71" s="244" t="str">
        <f>MIDB(Work作業エリア!AW2,13,1)</f>
        <v/>
      </c>
      <c r="BV71" s="283"/>
    </row>
    <row r="72" spans="1:74" ht="8.15" customHeight="1">
      <c r="A72" s="65"/>
      <c r="B72" s="65"/>
      <c r="C72" s="65"/>
      <c r="D72" s="65"/>
      <c r="E72" s="272"/>
      <c r="F72" s="273"/>
      <c r="G72" s="343"/>
      <c r="H72" s="344"/>
      <c r="I72" s="344"/>
      <c r="J72" s="344"/>
      <c r="K72" s="344"/>
      <c r="L72" s="344"/>
      <c r="M72" s="344"/>
      <c r="N72" s="344"/>
      <c r="O72" s="344"/>
      <c r="P72" s="344"/>
      <c r="Q72" s="344"/>
      <c r="R72" s="344"/>
      <c r="S72" s="344"/>
      <c r="T72" s="344"/>
      <c r="U72" s="344"/>
      <c r="V72" s="345"/>
      <c r="W72" s="284"/>
      <c r="X72" s="285"/>
      <c r="Y72" s="284"/>
      <c r="Z72" s="285"/>
      <c r="AA72" s="284"/>
      <c r="AB72" s="285"/>
      <c r="AC72" s="284"/>
      <c r="AD72" s="285"/>
      <c r="AE72" s="284"/>
      <c r="AF72" s="285"/>
      <c r="AG72" s="284"/>
      <c r="AH72" s="285"/>
      <c r="AI72" s="284"/>
      <c r="AJ72" s="285"/>
      <c r="AK72" s="284"/>
      <c r="AL72" s="285"/>
      <c r="AM72" s="284"/>
      <c r="AN72" s="285"/>
      <c r="AO72" s="284"/>
      <c r="AP72" s="285"/>
      <c r="AQ72" s="284"/>
      <c r="AR72" s="285"/>
      <c r="AS72" s="284"/>
      <c r="AT72" s="285"/>
      <c r="AU72" s="284"/>
      <c r="AV72" s="285"/>
      <c r="AW72" s="284"/>
      <c r="AX72" s="285"/>
      <c r="AY72" s="284"/>
      <c r="AZ72" s="285"/>
      <c r="BA72" s="284"/>
      <c r="BB72" s="285"/>
      <c r="BC72" s="284"/>
      <c r="BD72" s="285"/>
      <c r="BE72" s="284"/>
      <c r="BF72" s="285"/>
      <c r="BG72" s="284"/>
      <c r="BH72" s="285"/>
      <c r="BI72" s="284"/>
      <c r="BJ72" s="285"/>
      <c r="BK72" s="284"/>
      <c r="BL72" s="285"/>
      <c r="BM72" s="284"/>
      <c r="BN72" s="285"/>
      <c r="BO72" s="284"/>
      <c r="BP72" s="285"/>
      <c r="BQ72" s="284"/>
      <c r="BR72" s="285"/>
      <c r="BS72" s="284"/>
      <c r="BT72" s="285"/>
      <c r="BU72" s="284"/>
      <c r="BV72" s="285"/>
    </row>
    <row r="73" spans="1:74" ht="8.15" customHeight="1" thickBot="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c r="BV73" s="65"/>
    </row>
    <row r="74" spans="1:74" ht="8.15" customHeight="1">
      <c r="A74" s="65"/>
      <c r="B74" s="65"/>
      <c r="C74" s="65"/>
      <c r="D74" s="65"/>
      <c r="E74" s="259" t="s">
        <v>515</v>
      </c>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C74" s="260"/>
      <c r="BD74" s="260"/>
      <c r="BE74" s="260"/>
      <c r="BF74" s="260"/>
      <c r="BG74" s="260"/>
      <c r="BH74" s="260"/>
      <c r="BI74" s="260"/>
      <c r="BJ74" s="260"/>
      <c r="BK74" s="260"/>
      <c r="BL74" s="260"/>
      <c r="BM74" s="260"/>
      <c r="BN74" s="260"/>
      <c r="BO74" s="260"/>
      <c r="BP74" s="260"/>
      <c r="BQ74" s="260"/>
      <c r="BR74" s="260"/>
      <c r="BS74" s="260"/>
      <c r="BT74" s="260"/>
      <c r="BU74" s="260"/>
      <c r="BV74" s="261"/>
    </row>
    <row r="75" spans="1:74" ht="8.15" customHeight="1">
      <c r="A75" s="65"/>
      <c r="B75" s="65"/>
      <c r="C75" s="65"/>
      <c r="D75" s="65"/>
      <c r="E75" s="262"/>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c r="BE75" s="263"/>
      <c r="BF75" s="263"/>
      <c r="BG75" s="263"/>
      <c r="BH75" s="263"/>
      <c r="BI75" s="263"/>
      <c r="BJ75" s="263"/>
      <c r="BK75" s="263"/>
      <c r="BL75" s="263"/>
      <c r="BM75" s="263"/>
      <c r="BN75" s="263"/>
      <c r="BO75" s="263"/>
      <c r="BP75" s="263"/>
      <c r="BQ75" s="263"/>
      <c r="BR75" s="263"/>
      <c r="BS75" s="263"/>
      <c r="BT75" s="263"/>
      <c r="BU75" s="263"/>
      <c r="BV75" s="264"/>
    </row>
    <row r="76" spans="1:74" ht="8.15" customHeight="1">
      <c r="A76" s="65"/>
      <c r="B76" s="65"/>
      <c r="C76" s="65"/>
      <c r="D76" s="65"/>
      <c r="E76" s="262"/>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63"/>
      <c r="BE76" s="263"/>
      <c r="BF76" s="263"/>
      <c r="BG76" s="263"/>
      <c r="BH76" s="263"/>
      <c r="BI76" s="263"/>
      <c r="BJ76" s="263"/>
      <c r="BK76" s="263"/>
      <c r="BL76" s="263"/>
      <c r="BM76" s="263"/>
      <c r="BN76" s="263"/>
      <c r="BO76" s="263"/>
      <c r="BP76" s="263"/>
      <c r="BQ76" s="263"/>
      <c r="BR76" s="263"/>
      <c r="BS76" s="263"/>
      <c r="BT76" s="263"/>
      <c r="BU76" s="263"/>
      <c r="BV76" s="264"/>
    </row>
    <row r="77" spans="1:74" ht="8.15" customHeight="1">
      <c r="A77" s="65"/>
      <c r="B77" s="65"/>
      <c r="C77" s="65"/>
      <c r="D77" s="65"/>
      <c r="E77" s="262"/>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63"/>
      <c r="BF77" s="263"/>
      <c r="BG77" s="263"/>
      <c r="BH77" s="263"/>
      <c r="BI77" s="263"/>
      <c r="BJ77" s="263"/>
      <c r="BK77" s="263"/>
      <c r="BL77" s="263"/>
      <c r="BM77" s="263"/>
      <c r="BN77" s="263"/>
      <c r="BO77" s="263"/>
      <c r="BP77" s="263"/>
      <c r="BQ77" s="263"/>
      <c r="BR77" s="263"/>
      <c r="BS77" s="263"/>
      <c r="BT77" s="263"/>
      <c r="BU77" s="263"/>
      <c r="BV77" s="264"/>
    </row>
    <row r="78" spans="1:74" ht="8.15" customHeight="1">
      <c r="A78" s="65"/>
      <c r="B78" s="65"/>
      <c r="C78" s="65"/>
      <c r="D78" s="65"/>
      <c r="E78" s="262"/>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63"/>
      <c r="BG78" s="263"/>
      <c r="BH78" s="263"/>
      <c r="BI78" s="263"/>
      <c r="BJ78" s="263"/>
      <c r="BK78" s="263"/>
      <c r="BL78" s="263"/>
      <c r="BM78" s="263"/>
      <c r="BN78" s="263"/>
      <c r="BO78" s="263"/>
      <c r="BP78" s="263"/>
      <c r="BQ78" s="263"/>
      <c r="BR78" s="263"/>
      <c r="BS78" s="263"/>
      <c r="BT78" s="263"/>
      <c r="BU78" s="263"/>
      <c r="BV78" s="264"/>
    </row>
    <row r="79" spans="1:74" ht="8.15" customHeight="1">
      <c r="A79" s="65"/>
      <c r="B79" s="65"/>
      <c r="C79" s="65"/>
      <c r="D79" s="65"/>
      <c r="E79" s="262"/>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3"/>
      <c r="BI79" s="263"/>
      <c r="BJ79" s="263"/>
      <c r="BK79" s="263"/>
      <c r="BL79" s="263"/>
      <c r="BM79" s="263"/>
      <c r="BN79" s="263"/>
      <c r="BO79" s="263"/>
      <c r="BP79" s="263"/>
      <c r="BQ79" s="263"/>
      <c r="BR79" s="263"/>
      <c r="BS79" s="263"/>
      <c r="BT79" s="263"/>
      <c r="BU79" s="263"/>
      <c r="BV79" s="264"/>
    </row>
    <row r="80" spans="1:74" ht="8.15" customHeight="1">
      <c r="A80" s="65"/>
      <c r="B80" s="65"/>
      <c r="C80" s="65"/>
      <c r="D80" s="65"/>
      <c r="E80" s="262"/>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63"/>
      <c r="BI80" s="263"/>
      <c r="BJ80" s="263"/>
      <c r="BK80" s="263"/>
      <c r="BL80" s="263"/>
      <c r="BM80" s="263"/>
      <c r="BN80" s="263"/>
      <c r="BO80" s="263"/>
      <c r="BP80" s="263"/>
      <c r="BQ80" s="263"/>
      <c r="BR80" s="263"/>
      <c r="BS80" s="263"/>
      <c r="BT80" s="263"/>
      <c r="BU80" s="263"/>
      <c r="BV80" s="264"/>
    </row>
    <row r="81" spans="1:74" ht="8.15" customHeight="1" thickBot="1">
      <c r="A81" s="65"/>
      <c r="B81" s="65"/>
      <c r="C81" s="65"/>
      <c r="D81" s="65"/>
      <c r="E81" s="265"/>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6"/>
      <c r="AQ81" s="266"/>
      <c r="AR81" s="266"/>
      <c r="AS81" s="266"/>
      <c r="AT81" s="266"/>
      <c r="AU81" s="266"/>
      <c r="AV81" s="266"/>
      <c r="AW81" s="266"/>
      <c r="AX81" s="266"/>
      <c r="AY81" s="266"/>
      <c r="AZ81" s="266"/>
      <c r="BA81" s="266"/>
      <c r="BB81" s="266"/>
      <c r="BC81" s="266"/>
      <c r="BD81" s="266"/>
      <c r="BE81" s="266"/>
      <c r="BF81" s="266"/>
      <c r="BG81" s="266"/>
      <c r="BH81" s="266"/>
      <c r="BI81" s="266"/>
      <c r="BJ81" s="266"/>
      <c r="BK81" s="266"/>
      <c r="BL81" s="266"/>
      <c r="BM81" s="266"/>
      <c r="BN81" s="266"/>
      <c r="BO81" s="266"/>
      <c r="BP81" s="266"/>
      <c r="BQ81" s="266"/>
      <c r="BR81" s="266"/>
      <c r="BS81" s="266"/>
      <c r="BT81" s="266"/>
      <c r="BU81" s="266"/>
      <c r="BV81" s="267"/>
    </row>
    <row r="82" spans="1:74" ht="8.15" customHeight="1" thickBot="1">
      <c r="A82" s="65"/>
      <c r="B82" s="65"/>
      <c r="C82" s="65"/>
      <c r="D82" s="65"/>
      <c r="E82" s="304" t="s">
        <v>509</v>
      </c>
      <c r="F82" s="305"/>
      <c r="G82" s="305"/>
      <c r="H82" s="305"/>
      <c r="I82" s="305"/>
      <c r="J82" s="305"/>
      <c r="K82" s="305"/>
      <c r="L82" s="305"/>
      <c r="M82" s="305"/>
      <c r="N82" s="305"/>
      <c r="O82" s="305"/>
      <c r="P82" s="305"/>
      <c r="Q82" s="306"/>
      <c r="R82" s="305" t="str">
        <f>IF(Work作業エリア!AX2=0,"",Work作業エリア!AX2)</f>
        <v/>
      </c>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7" t="s">
        <v>504</v>
      </c>
      <c r="AT82" s="308"/>
      <c r="AU82" s="308"/>
      <c r="AV82" s="308"/>
      <c r="AW82" s="309" t="s">
        <v>508</v>
      </c>
      <c r="AX82" s="256"/>
      <c r="AY82" s="256"/>
      <c r="AZ82" s="256"/>
      <c r="BA82" s="256"/>
      <c r="BB82" s="256"/>
      <c r="BC82" s="256" t="str">
        <f>IF(Work作業エリア!AZ2="","",YEAR(Work作業エリア!AZ2))</f>
        <v/>
      </c>
      <c r="BD82" s="256"/>
      <c r="BE82" s="256"/>
      <c r="BF82" s="256"/>
      <c r="BG82" s="256"/>
      <c r="BH82" s="256"/>
      <c r="BI82" s="256" t="s">
        <v>461</v>
      </c>
      <c r="BJ82" s="258"/>
      <c r="BK82" s="256" t="str">
        <f>IF(Work作業エリア!AZ2="","",MONTH(Work作業エリア!AZ2))</f>
        <v/>
      </c>
      <c r="BL82" s="256"/>
      <c r="BM82" s="256"/>
      <c r="BN82" s="256"/>
      <c r="BO82" s="256" t="s">
        <v>463</v>
      </c>
      <c r="BP82" s="258"/>
      <c r="BQ82" s="256" t="str">
        <f>IF(Work作業エリア!AZ2="","",DAY(Work作業エリア!AZ2))</f>
        <v/>
      </c>
      <c r="BR82" s="256"/>
      <c r="BS82" s="256"/>
      <c r="BT82" s="256"/>
      <c r="BU82" s="256" t="s">
        <v>464</v>
      </c>
      <c r="BV82" s="257"/>
    </row>
    <row r="83" spans="1:74" ht="8.15" customHeight="1" thickBot="1">
      <c r="A83" s="65"/>
      <c r="B83" s="65"/>
      <c r="C83" s="65"/>
      <c r="D83" s="65"/>
      <c r="E83" s="304"/>
      <c r="F83" s="305"/>
      <c r="G83" s="305"/>
      <c r="H83" s="305"/>
      <c r="I83" s="305"/>
      <c r="J83" s="305"/>
      <c r="K83" s="305"/>
      <c r="L83" s="305"/>
      <c r="M83" s="305"/>
      <c r="N83" s="305"/>
      <c r="O83" s="305"/>
      <c r="P83" s="305"/>
      <c r="Q83" s="306"/>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305"/>
      <c r="AP83" s="305"/>
      <c r="AQ83" s="305"/>
      <c r="AR83" s="305"/>
      <c r="AS83" s="308"/>
      <c r="AT83" s="308"/>
      <c r="AU83" s="308"/>
      <c r="AV83" s="308"/>
      <c r="AW83" s="309"/>
      <c r="AX83" s="256"/>
      <c r="AY83" s="256"/>
      <c r="AZ83" s="256"/>
      <c r="BA83" s="256"/>
      <c r="BB83" s="256"/>
      <c r="BC83" s="256"/>
      <c r="BD83" s="256"/>
      <c r="BE83" s="256"/>
      <c r="BF83" s="256"/>
      <c r="BG83" s="256"/>
      <c r="BH83" s="256"/>
      <c r="BI83" s="258"/>
      <c r="BJ83" s="258"/>
      <c r="BK83" s="256"/>
      <c r="BL83" s="256"/>
      <c r="BM83" s="256"/>
      <c r="BN83" s="256"/>
      <c r="BO83" s="258"/>
      <c r="BP83" s="258"/>
      <c r="BQ83" s="256"/>
      <c r="BR83" s="256"/>
      <c r="BS83" s="256"/>
      <c r="BT83" s="256"/>
      <c r="BU83" s="258"/>
      <c r="BV83" s="257"/>
    </row>
    <row r="84" spans="1:74" ht="8.15" customHeight="1" thickBot="1">
      <c r="A84" s="65"/>
      <c r="B84" s="65"/>
      <c r="C84" s="65"/>
      <c r="D84" s="65"/>
      <c r="E84" s="304"/>
      <c r="F84" s="305"/>
      <c r="G84" s="305"/>
      <c r="H84" s="305"/>
      <c r="I84" s="305"/>
      <c r="J84" s="305"/>
      <c r="K84" s="305"/>
      <c r="L84" s="305"/>
      <c r="M84" s="305"/>
      <c r="N84" s="305"/>
      <c r="O84" s="305"/>
      <c r="P84" s="305"/>
      <c r="Q84" s="306"/>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305"/>
      <c r="AP84" s="305"/>
      <c r="AQ84" s="305"/>
      <c r="AR84" s="305"/>
      <c r="AS84" s="308"/>
      <c r="AT84" s="308"/>
      <c r="AU84" s="308"/>
      <c r="AV84" s="308"/>
      <c r="AW84" s="309"/>
      <c r="AX84" s="256"/>
      <c r="AY84" s="256"/>
      <c r="AZ84" s="256"/>
      <c r="BA84" s="256"/>
      <c r="BB84" s="256"/>
      <c r="BC84" s="256"/>
      <c r="BD84" s="256"/>
      <c r="BE84" s="256"/>
      <c r="BF84" s="256"/>
      <c r="BG84" s="256"/>
      <c r="BH84" s="256"/>
      <c r="BI84" s="258"/>
      <c r="BJ84" s="258"/>
      <c r="BK84" s="256"/>
      <c r="BL84" s="256"/>
      <c r="BM84" s="256"/>
      <c r="BN84" s="256"/>
      <c r="BO84" s="258"/>
      <c r="BP84" s="258"/>
      <c r="BQ84" s="256"/>
      <c r="BR84" s="256"/>
      <c r="BS84" s="256"/>
      <c r="BT84" s="256"/>
      <c r="BU84" s="258"/>
      <c r="BV84" s="257"/>
    </row>
    <row r="85" spans="1:74" ht="8.15" customHeight="1" thickBot="1">
      <c r="A85" s="65"/>
      <c r="B85" s="65"/>
      <c r="C85" s="65"/>
      <c r="D85" s="65"/>
      <c r="E85" s="304" t="s">
        <v>510</v>
      </c>
      <c r="F85" s="305"/>
      <c r="G85" s="305"/>
      <c r="H85" s="305"/>
      <c r="I85" s="305"/>
      <c r="J85" s="305"/>
      <c r="K85" s="305"/>
      <c r="L85" s="305"/>
      <c r="M85" s="305"/>
      <c r="N85" s="305"/>
      <c r="O85" s="305"/>
      <c r="P85" s="305"/>
      <c r="Q85" s="306"/>
      <c r="R85" s="346" t="str">
        <f>IF(Work作業エリア!BA2=0,"",Work作業エリア!BA2)</f>
        <v/>
      </c>
      <c r="S85" s="346"/>
      <c r="T85" s="346"/>
      <c r="U85" s="346"/>
      <c r="V85" s="346"/>
      <c r="W85" s="346"/>
      <c r="X85" s="346"/>
      <c r="Y85" s="346"/>
      <c r="Z85" s="346"/>
      <c r="AA85" s="346"/>
      <c r="AB85" s="346"/>
      <c r="AC85" s="346"/>
      <c r="AD85" s="346"/>
      <c r="AE85" s="346"/>
      <c r="AF85" s="346"/>
      <c r="AG85" s="346"/>
      <c r="AH85" s="346"/>
      <c r="AI85" s="346"/>
      <c r="AJ85" s="346"/>
      <c r="AK85" s="346"/>
      <c r="AL85" s="346"/>
      <c r="AM85" s="346"/>
      <c r="AN85" s="346"/>
      <c r="AO85" s="346"/>
      <c r="AP85" s="346"/>
      <c r="AQ85" s="346"/>
      <c r="AR85" s="346"/>
      <c r="AS85" s="346"/>
      <c r="AT85" s="346"/>
      <c r="AU85" s="346"/>
      <c r="AV85" s="346"/>
      <c r="AW85" s="346"/>
      <c r="AX85" s="346"/>
      <c r="AY85" s="346"/>
      <c r="AZ85" s="346"/>
      <c r="BA85" s="346"/>
      <c r="BB85" s="346"/>
      <c r="BC85" s="346"/>
      <c r="BD85" s="346"/>
      <c r="BE85" s="346"/>
      <c r="BF85" s="346"/>
      <c r="BG85" s="346"/>
      <c r="BH85" s="346"/>
      <c r="BI85" s="346"/>
      <c r="BJ85" s="346"/>
      <c r="BK85" s="346"/>
      <c r="BL85" s="346"/>
      <c r="BM85" s="346"/>
      <c r="BN85" s="346"/>
      <c r="BO85" s="346"/>
      <c r="BP85" s="346"/>
      <c r="BQ85" s="346"/>
      <c r="BR85" s="346"/>
      <c r="BS85" s="346"/>
      <c r="BT85" s="346"/>
      <c r="BU85" s="346"/>
      <c r="BV85" s="347"/>
    </row>
    <row r="86" spans="1:74" ht="8.15" customHeight="1" thickBot="1">
      <c r="A86" s="65"/>
      <c r="B86" s="65"/>
      <c r="C86" s="65"/>
      <c r="D86" s="65"/>
      <c r="E86" s="304"/>
      <c r="F86" s="305"/>
      <c r="G86" s="305"/>
      <c r="H86" s="305"/>
      <c r="I86" s="305"/>
      <c r="J86" s="305"/>
      <c r="K86" s="305"/>
      <c r="L86" s="305"/>
      <c r="M86" s="305"/>
      <c r="N86" s="305"/>
      <c r="O86" s="305"/>
      <c r="P86" s="305"/>
      <c r="Q86" s="306"/>
      <c r="R86" s="346"/>
      <c r="S86" s="346"/>
      <c r="T86" s="346"/>
      <c r="U86" s="346"/>
      <c r="V86" s="346"/>
      <c r="W86" s="346"/>
      <c r="X86" s="346"/>
      <c r="Y86" s="346"/>
      <c r="Z86" s="346"/>
      <c r="AA86" s="346"/>
      <c r="AB86" s="346"/>
      <c r="AC86" s="346"/>
      <c r="AD86" s="346"/>
      <c r="AE86" s="346"/>
      <c r="AF86" s="346"/>
      <c r="AG86" s="346"/>
      <c r="AH86" s="346"/>
      <c r="AI86" s="346"/>
      <c r="AJ86" s="346"/>
      <c r="AK86" s="346"/>
      <c r="AL86" s="346"/>
      <c r="AM86" s="346"/>
      <c r="AN86" s="346"/>
      <c r="AO86" s="346"/>
      <c r="AP86" s="346"/>
      <c r="AQ86" s="346"/>
      <c r="AR86" s="346"/>
      <c r="AS86" s="346"/>
      <c r="AT86" s="346"/>
      <c r="AU86" s="346"/>
      <c r="AV86" s="346"/>
      <c r="AW86" s="346"/>
      <c r="AX86" s="346"/>
      <c r="AY86" s="346"/>
      <c r="AZ86" s="346"/>
      <c r="BA86" s="346"/>
      <c r="BB86" s="346"/>
      <c r="BC86" s="346"/>
      <c r="BD86" s="346"/>
      <c r="BE86" s="346"/>
      <c r="BF86" s="346"/>
      <c r="BG86" s="346"/>
      <c r="BH86" s="346"/>
      <c r="BI86" s="346"/>
      <c r="BJ86" s="346"/>
      <c r="BK86" s="346"/>
      <c r="BL86" s="346"/>
      <c r="BM86" s="346"/>
      <c r="BN86" s="346"/>
      <c r="BO86" s="346"/>
      <c r="BP86" s="346"/>
      <c r="BQ86" s="346"/>
      <c r="BR86" s="346"/>
      <c r="BS86" s="346"/>
      <c r="BT86" s="346"/>
      <c r="BU86" s="346"/>
      <c r="BV86" s="347"/>
    </row>
    <row r="87" spans="1:74" ht="8.15" customHeight="1" thickBot="1">
      <c r="A87" s="65"/>
      <c r="B87" s="65"/>
      <c r="C87" s="65"/>
      <c r="D87" s="65"/>
      <c r="E87" s="304"/>
      <c r="F87" s="305"/>
      <c r="G87" s="305"/>
      <c r="H87" s="305"/>
      <c r="I87" s="305"/>
      <c r="J87" s="305"/>
      <c r="K87" s="305"/>
      <c r="L87" s="305"/>
      <c r="M87" s="305"/>
      <c r="N87" s="305"/>
      <c r="O87" s="305"/>
      <c r="P87" s="305"/>
      <c r="Q87" s="306"/>
      <c r="R87" s="346"/>
      <c r="S87" s="346"/>
      <c r="T87" s="346"/>
      <c r="U87" s="346"/>
      <c r="V87" s="346"/>
      <c r="W87" s="346"/>
      <c r="X87" s="346"/>
      <c r="Y87" s="346"/>
      <c r="Z87" s="346"/>
      <c r="AA87" s="346"/>
      <c r="AB87" s="346"/>
      <c r="AC87" s="346"/>
      <c r="AD87" s="346"/>
      <c r="AE87" s="346"/>
      <c r="AF87" s="346"/>
      <c r="AG87" s="346"/>
      <c r="AH87" s="346"/>
      <c r="AI87" s="346"/>
      <c r="AJ87" s="346"/>
      <c r="AK87" s="346"/>
      <c r="AL87" s="346"/>
      <c r="AM87" s="346"/>
      <c r="AN87" s="346"/>
      <c r="AO87" s="346"/>
      <c r="AP87" s="346"/>
      <c r="AQ87" s="346"/>
      <c r="AR87" s="346"/>
      <c r="AS87" s="346"/>
      <c r="AT87" s="346"/>
      <c r="AU87" s="346"/>
      <c r="AV87" s="346"/>
      <c r="AW87" s="346"/>
      <c r="AX87" s="346"/>
      <c r="AY87" s="346"/>
      <c r="AZ87" s="346"/>
      <c r="BA87" s="346"/>
      <c r="BB87" s="346"/>
      <c r="BC87" s="346"/>
      <c r="BD87" s="346"/>
      <c r="BE87" s="346"/>
      <c r="BF87" s="346"/>
      <c r="BG87" s="346"/>
      <c r="BH87" s="346"/>
      <c r="BI87" s="346"/>
      <c r="BJ87" s="346"/>
      <c r="BK87" s="346"/>
      <c r="BL87" s="346"/>
      <c r="BM87" s="346"/>
      <c r="BN87" s="346"/>
      <c r="BO87" s="346"/>
      <c r="BP87" s="346"/>
      <c r="BQ87" s="346"/>
      <c r="BR87" s="346"/>
      <c r="BS87" s="346"/>
      <c r="BT87" s="346"/>
      <c r="BU87" s="346"/>
      <c r="BV87" s="347"/>
    </row>
    <row r="88" spans="1:74" ht="8.15" customHeight="1" thickBot="1">
      <c r="A88" s="65"/>
      <c r="B88" s="65"/>
      <c r="C88" s="65"/>
      <c r="D88" s="65"/>
      <c r="E88" s="304" t="s">
        <v>511</v>
      </c>
      <c r="F88" s="305"/>
      <c r="G88" s="305"/>
      <c r="H88" s="305"/>
      <c r="I88" s="305"/>
      <c r="J88" s="305"/>
      <c r="K88" s="305"/>
      <c r="L88" s="305"/>
      <c r="M88" s="305"/>
      <c r="N88" s="305"/>
      <c r="O88" s="305"/>
      <c r="P88" s="305"/>
      <c r="Q88" s="306"/>
      <c r="R88" s="346" t="str">
        <f>IF(Work作業エリア!BB2=0,"",Work作業エリア!BB2)</f>
        <v/>
      </c>
      <c r="S88" s="346"/>
      <c r="T88" s="346"/>
      <c r="U88" s="346"/>
      <c r="V88" s="346"/>
      <c r="W88" s="346"/>
      <c r="X88" s="346"/>
      <c r="Y88" s="346"/>
      <c r="Z88" s="346"/>
      <c r="AA88" s="346"/>
      <c r="AB88" s="346"/>
      <c r="AC88" s="346"/>
      <c r="AD88" s="346"/>
      <c r="AE88" s="346"/>
      <c r="AF88" s="346"/>
      <c r="AG88" s="346"/>
      <c r="AH88" s="346"/>
      <c r="AI88" s="346"/>
      <c r="AJ88" s="346"/>
      <c r="AK88" s="346"/>
      <c r="AL88" s="346"/>
      <c r="AM88" s="346"/>
      <c r="AN88" s="346"/>
      <c r="AO88" s="346"/>
      <c r="AP88" s="346"/>
      <c r="AQ88" s="346"/>
      <c r="AR88" s="346"/>
      <c r="AS88" s="346"/>
      <c r="AT88" s="346"/>
      <c r="AU88" s="346"/>
      <c r="AV88" s="346"/>
      <c r="AW88" s="346"/>
      <c r="AX88" s="346"/>
      <c r="AY88" s="346"/>
      <c r="AZ88" s="346"/>
      <c r="BA88" s="346"/>
      <c r="BB88" s="346"/>
      <c r="BC88" s="346"/>
      <c r="BD88" s="346"/>
      <c r="BE88" s="346"/>
      <c r="BF88" s="346"/>
      <c r="BG88" s="346"/>
      <c r="BH88" s="346"/>
      <c r="BI88" s="346"/>
      <c r="BJ88" s="346"/>
      <c r="BK88" s="346"/>
      <c r="BL88" s="346"/>
      <c r="BM88" s="346"/>
      <c r="BN88" s="346"/>
      <c r="BO88" s="346"/>
      <c r="BP88" s="346"/>
      <c r="BQ88" s="346"/>
      <c r="BR88" s="346"/>
      <c r="BS88" s="346"/>
      <c r="BT88" s="346"/>
      <c r="BU88" s="346"/>
      <c r="BV88" s="347"/>
    </row>
    <row r="89" spans="1:74" ht="8.15" customHeight="1" thickBot="1">
      <c r="A89" s="65"/>
      <c r="B89" s="65"/>
      <c r="C89" s="65"/>
      <c r="D89" s="65"/>
      <c r="E89" s="304"/>
      <c r="F89" s="305"/>
      <c r="G89" s="305"/>
      <c r="H89" s="305"/>
      <c r="I89" s="305"/>
      <c r="J89" s="305"/>
      <c r="K89" s="305"/>
      <c r="L89" s="305"/>
      <c r="M89" s="305"/>
      <c r="N89" s="305"/>
      <c r="O89" s="305"/>
      <c r="P89" s="305"/>
      <c r="Q89" s="306"/>
      <c r="R89" s="346"/>
      <c r="S89" s="346"/>
      <c r="T89" s="346"/>
      <c r="U89" s="346"/>
      <c r="V89" s="346"/>
      <c r="W89" s="346"/>
      <c r="X89" s="346"/>
      <c r="Y89" s="346"/>
      <c r="Z89" s="346"/>
      <c r="AA89" s="346"/>
      <c r="AB89" s="346"/>
      <c r="AC89" s="346"/>
      <c r="AD89" s="346"/>
      <c r="AE89" s="346"/>
      <c r="AF89" s="346"/>
      <c r="AG89" s="346"/>
      <c r="AH89" s="346"/>
      <c r="AI89" s="346"/>
      <c r="AJ89" s="346"/>
      <c r="AK89" s="346"/>
      <c r="AL89" s="346"/>
      <c r="AM89" s="346"/>
      <c r="AN89" s="346"/>
      <c r="AO89" s="346"/>
      <c r="AP89" s="346"/>
      <c r="AQ89" s="346"/>
      <c r="AR89" s="346"/>
      <c r="AS89" s="346"/>
      <c r="AT89" s="346"/>
      <c r="AU89" s="346"/>
      <c r="AV89" s="346"/>
      <c r="AW89" s="346"/>
      <c r="AX89" s="346"/>
      <c r="AY89" s="346"/>
      <c r="AZ89" s="346"/>
      <c r="BA89" s="346"/>
      <c r="BB89" s="346"/>
      <c r="BC89" s="346"/>
      <c r="BD89" s="346"/>
      <c r="BE89" s="346"/>
      <c r="BF89" s="346"/>
      <c r="BG89" s="346"/>
      <c r="BH89" s="346"/>
      <c r="BI89" s="346"/>
      <c r="BJ89" s="346"/>
      <c r="BK89" s="346"/>
      <c r="BL89" s="346"/>
      <c r="BM89" s="346"/>
      <c r="BN89" s="346"/>
      <c r="BO89" s="346"/>
      <c r="BP89" s="346"/>
      <c r="BQ89" s="346"/>
      <c r="BR89" s="346"/>
      <c r="BS89" s="346"/>
      <c r="BT89" s="346"/>
      <c r="BU89" s="346"/>
      <c r="BV89" s="347"/>
    </row>
    <row r="90" spans="1:74" ht="8.15" customHeight="1" thickBot="1">
      <c r="A90" s="65"/>
      <c r="B90" s="65"/>
      <c r="C90" s="65"/>
      <c r="D90" s="65"/>
      <c r="E90" s="304"/>
      <c r="F90" s="305"/>
      <c r="G90" s="305"/>
      <c r="H90" s="305"/>
      <c r="I90" s="305"/>
      <c r="J90" s="305"/>
      <c r="K90" s="305"/>
      <c r="L90" s="305"/>
      <c r="M90" s="305"/>
      <c r="N90" s="305"/>
      <c r="O90" s="305"/>
      <c r="P90" s="305"/>
      <c r="Q90" s="306"/>
      <c r="R90" s="346"/>
      <c r="S90" s="346"/>
      <c r="T90" s="346"/>
      <c r="U90" s="346"/>
      <c r="V90" s="346"/>
      <c r="W90" s="346"/>
      <c r="X90" s="346"/>
      <c r="Y90" s="346"/>
      <c r="Z90" s="346"/>
      <c r="AA90" s="346"/>
      <c r="AB90" s="346"/>
      <c r="AC90" s="346"/>
      <c r="AD90" s="346"/>
      <c r="AE90" s="346"/>
      <c r="AF90" s="346"/>
      <c r="AG90" s="346"/>
      <c r="AH90" s="346"/>
      <c r="AI90" s="346"/>
      <c r="AJ90" s="346"/>
      <c r="AK90" s="346"/>
      <c r="AL90" s="346"/>
      <c r="AM90" s="346"/>
      <c r="AN90" s="346"/>
      <c r="AO90" s="346"/>
      <c r="AP90" s="346"/>
      <c r="AQ90" s="346"/>
      <c r="AR90" s="346"/>
      <c r="AS90" s="346"/>
      <c r="AT90" s="346"/>
      <c r="AU90" s="346"/>
      <c r="AV90" s="346"/>
      <c r="AW90" s="346"/>
      <c r="AX90" s="346"/>
      <c r="AY90" s="346"/>
      <c r="AZ90" s="346"/>
      <c r="BA90" s="346"/>
      <c r="BB90" s="346"/>
      <c r="BC90" s="346"/>
      <c r="BD90" s="346"/>
      <c r="BE90" s="346"/>
      <c r="BF90" s="346"/>
      <c r="BG90" s="346"/>
      <c r="BH90" s="346"/>
      <c r="BI90" s="346"/>
      <c r="BJ90" s="346"/>
      <c r="BK90" s="346"/>
      <c r="BL90" s="346"/>
      <c r="BM90" s="346"/>
      <c r="BN90" s="346"/>
      <c r="BO90" s="346"/>
      <c r="BP90" s="346"/>
      <c r="BQ90" s="346"/>
      <c r="BR90" s="346"/>
      <c r="BS90" s="346"/>
      <c r="BT90" s="346"/>
      <c r="BU90" s="346"/>
      <c r="BV90" s="347"/>
    </row>
    <row r="91" spans="1:74" ht="8.25" customHeight="1">
      <c r="A91" s="65"/>
      <c r="B91" s="65"/>
      <c r="C91" s="65"/>
      <c r="D91" s="65"/>
      <c r="E91" s="488" t="s">
        <v>512</v>
      </c>
      <c r="F91" s="489"/>
      <c r="G91" s="489"/>
      <c r="H91" s="489"/>
      <c r="I91" s="489"/>
      <c r="J91" s="489"/>
      <c r="K91" s="489"/>
      <c r="L91" s="489"/>
      <c r="M91" s="489"/>
      <c r="N91" s="489"/>
      <c r="O91" s="489"/>
      <c r="P91" s="489"/>
      <c r="Q91" s="490"/>
      <c r="R91" s="327" t="s">
        <v>503</v>
      </c>
      <c r="S91" s="328"/>
      <c r="T91" s="325" t="str">
        <f>MIDB(Work作業エリア!BC2,1,1)</f>
        <v/>
      </c>
      <c r="U91" s="323" t="str">
        <f>MIDB(Work作業エリア!BC2,2,1)</f>
        <v/>
      </c>
      <c r="V91" s="323" t="str">
        <f>MIDB(Work作業エリア!BC2,3,1)</f>
        <v/>
      </c>
      <c r="W91" s="323" t="s">
        <v>442</v>
      </c>
      <c r="X91" s="323" t="str">
        <f>MIDB(Work作業エリア!BC2,4,1)</f>
        <v/>
      </c>
      <c r="Y91" s="323" t="str">
        <f>MIDB(Work作業エリア!BC2,5,1)</f>
        <v/>
      </c>
      <c r="Z91" s="323" t="str">
        <f>MIDB(Work作業エリア!BC2,6,1)</f>
        <v/>
      </c>
      <c r="AA91" s="323" t="str">
        <f>MIDB(Work作業エリア!BC2,7,1)</f>
        <v/>
      </c>
      <c r="AB91" s="168"/>
      <c r="AC91" s="168"/>
      <c r="AD91" s="168"/>
      <c r="AE91" s="168"/>
      <c r="AF91" s="168"/>
      <c r="AG91" s="168"/>
      <c r="AH91" s="168"/>
      <c r="AI91" s="168"/>
      <c r="AJ91" s="168"/>
      <c r="AK91" s="168"/>
      <c r="AL91" s="168"/>
      <c r="AM91" s="168"/>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5"/>
      <c r="BU91" s="95"/>
      <c r="BV91" s="96"/>
    </row>
    <row r="92" spans="1:74" ht="5.25" customHeight="1">
      <c r="A92" s="65"/>
      <c r="B92" s="65"/>
      <c r="C92" s="65"/>
      <c r="D92" s="65"/>
      <c r="E92" s="491"/>
      <c r="F92" s="492"/>
      <c r="G92" s="492"/>
      <c r="H92" s="492"/>
      <c r="I92" s="492"/>
      <c r="J92" s="492"/>
      <c r="K92" s="492"/>
      <c r="L92" s="492"/>
      <c r="M92" s="492"/>
      <c r="N92" s="492"/>
      <c r="O92" s="492"/>
      <c r="P92" s="492"/>
      <c r="Q92" s="493"/>
      <c r="R92" s="329"/>
      <c r="S92" s="330"/>
      <c r="T92" s="326"/>
      <c r="U92" s="324"/>
      <c r="V92" s="324"/>
      <c r="W92" s="324"/>
      <c r="X92" s="324"/>
      <c r="Y92" s="324"/>
      <c r="Z92" s="324"/>
      <c r="AA92" s="324"/>
      <c r="AB92" s="169"/>
      <c r="AC92" s="169"/>
      <c r="AD92" s="169"/>
      <c r="AE92" s="169"/>
      <c r="AF92" s="169"/>
      <c r="AG92" s="169"/>
      <c r="AH92" s="169"/>
      <c r="AI92" s="169"/>
      <c r="AJ92" s="169"/>
      <c r="AK92" s="169"/>
      <c r="AL92" s="169"/>
      <c r="AM92" s="169"/>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171"/>
      <c r="BU92" s="171"/>
      <c r="BV92" s="98"/>
    </row>
    <row r="93" spans="1:74" ht="17.25" customHeight="1" thickBot="1">
      <c r="A93" s="65"/>
      <c r="B93" s="65"/>
      <c r="C93" s="65"/>
      <c r="D93" s="65"/>
      <c r="E93" s="494"/>
      <c r="F93" s="495"/>
      <c r="G93" s="495"/>
      <c r="H93" s="495"/>
      <c r="I93" s="495"/>
      <c r="J93" s="495"/>
      <c r="K93" s="495"/>
      <c r="L93" s="495"/>
      <c r="M93" s="495"/>
      <c r="N93" s="495"/>
      <c r="O93" s="495"/>
      <c r="P93" s="495"/>
      <c r="Q93" s="496"/>
      <c r="R93" s="310" t="str">
        <f>IF(Work作業エリア!$BD$2=0,"",Work作業エリア!$BD$2)</f>
        <v/>
      </c>
      <c r="S93" s="311"/>
      <c r="T93" s="311"/>
      <c r="U93" s="311"/>
      <c r="V93" s="311"/>
      <c r="W93" s="311"/>
      <c r="X93" s="311"/>
      <c r="Y93" s="311"/>
      <c r="Z93" s="311"/>
      <c r="AA93" s="311"/>
      <c r="AB93" s="311"/>
      <c r="AC93" s="311"/>
      <c r="AD93" s="311"/>
      <c r="AE93" s="311"/>
      <c r="AF93" s="311"/>
      <c r="AG93" s="311"/>
      <c r="AH93" s="311"/>
      <c r="AI93" s="311"/>
      <c r="AJ93" s="311"/>
      <c r="AK93" s="311"/>
      <c r="AL93" s="311"/>
      <c r="AM93" s="311"/>
      <c r="AN93" s="311"/>
      <c r="AO93" s="311"/>
      <c r="AP93" s="311"/>
      <c r="AQ93" s="311"/>
      <c r="AR93" s="311"/>
      <c r="AS93" s="311"/>
      <c r="AT93" s="311"/>
      <c r="AU93" s="311"/>
      <c r="AV93" s="311"/>
      <c r="AW93" s="311"/>
      <c r="AX93" s="311"/>
      <c r="AY93" s="311"/>
      <c r="AZ93" s="311"/>
      <c r="BA93" s="311"/>
      <c r="BB93" s="311"/>
      <c r="BC93" s="311"/>
      <c r="BD93" s="311"/>
      <c r="BE93" s="311"/>
      <c r="BF93" s="311"/>
      <c r="BG93" s="311"/>
      <c r="BH93" s="311"/>
      <c r="BI93" s="311"/>
      <c r="BJ93" s="311"/>
      <c r="BK93" s="311"/>
      <c r="BL93" s="311"/>
      <c r="BM93" s="311"/>
      <c r="BN93" s="311"/>
      <c r="BO93" s="311"/>
      <c r="BP93" s="311"/>
      <c r="BQ93" s="311"/>
      <c r="BR93" s="311"/>
      <c r="BS93" s="311"/>
      <c r="BT93" s="311"/>
      <c r="BU93" s="311"/>
      <c r="BV93" s="312"/>
    </row>
    <row r="94" spans="1:74" ht="8.15" customHeight="1" thickBot="1">
      <c r="A94" s="65"/>
      <c r="B94" s="65"/>
      <c r="C94" s="65"/>
      <c r="D94" s="65"/>
      <c r="E94" s="304" t="s">
        <v>513</v>
      </c>
      <c r="F94" s="305"/>
      <c r="G94" s="305"/>
      <c r="H94" s="305"/>
      <c r="I94" s="305"/>
      <c r="J94" s="305"/>
      <c r="K94" s="305"/>
      <c r="L94" s="305"/>
      <c r="M94" s="305"/>
      <c r="N94" s="305"/>
      <c r="O94" s="305"/>
      <c r="P94" s="305"/>
      <c r="Q94" s="306"/>
      <c r="R94" s="313" t="s">
        <v>502</v>
      </c>
      <c r="S94" s="313"/>
      <c r="T94" s="313"/>
      <c r="U94" s="313"/>
      <c r="V94" s="313"/>
      <c r="W94" s="313"/>
      <c r="X94" s="313"/>
      <c r="Y94" s="315" t="str">
        <f>IF(Work作業エリア!BE2=0,"",Work作業エリア!BE2)</f>
        <v/>
      </c>
      <c r="Z94" s="315"/>
      <c r="AA94" s="315"/>
      <c r="AB94" s="315"/>
      <c r="AC94" s="315"/>
      <c r="AD94" s="315"/>
      <c r="AE94" s="315"/>
      <c r="AF94" s="315"/>
      <c r="AG94" s="315"/>
      <c r="AH94" s="315"/>
      <c r="AI94" s="315"/>
      <c r="AJ94" s="315"/>
      <c r="AK94" s="315"/>
      <c r="AL94" s="315"/>
      <c r="AM94" s="315"/>
      <c r="AN94" s="315"/>
      <c r="AO94" s="315"/>
      <c r="AP94" s="315"/>
      <c r="AQ94" s="315"/>
      <c r="AR94" s="315"/>
      <c r="AS94" s="315"/>
      <c r="AT94" s="315"/>
      <c r="AU94" s="316"/>
      <c r="AV94" s="313" t="s">
        <v>494</v>
      </c>
      <c r="AW94" s="313"/>
      <c r="AX94" s="313"/>
      <c r="AY94" s="313"/>
      <c r="AZ94" s="313"/>
      <c r="BA94" s="313"/>
      <c r="BB94" s="313"/>
      <c r="BC94" s="315" t="str">
        <f>IF(Work作業エリア!BF2=0,"",Work作業エリア!BF2)</f>
        <v/>
      </c>
      <c r="BD94" s="315"/>
      <c r="BE94" s="315"/>
      <c r="BF94" s="315"/>
      <c r="BG94" s="315"/>
      <c r="BH94" s="315"/>
      <c r="BI94" s="315"/>
      <c r="BJ94" s="315"/>
      <c r="BK94" s="315"/>
      <c r="BL94" s="315"/>
      <c r="BM94" s="315"/>
      <c r="BN94" s="315"/>
      <c r="BO94" s="315"/>
      <c r="BP94" s="315"/>
      <c r="BQ94" s="315"/>
      <c r="BR94" s="315"/>
      <c r="BS94" s="315"/>
      <c r="BT94" s="315"/>
      <c r="BU94" s="315"/>
      <c r="BV94" s="316"/>
    </row>
    <row r="95" spans="1:74" ht="8.15" customHeight="1" thickBot="1">
      <c r="A95" s="65"/>
      <c r="B95" s="65"/>
      <c r="C95" s="65"/>
      <c r="D95" s="65"/>
      <c r="E95" s="304"/>
      <c r="F95" s="305"/>
      <c r="G95" s="305"/>
      <c r="H95" s="305"/>
      <c r="I95" s="305"/>
      <c r="J95" s="305"/>
      <c r="K95" s="305"/>
      <c r="L95" s="305"/>
      <c r="M95" s="305"/>
      <c r="N95" s="305"/>
      <c r="O95" s="305"/>
      <c r="P95" s="305"/>
      <c r="Q95" s="306"/>
      <c r="R95" s="314"/>
      <c r="S95" s="314"/>
      <c r="T95" s="314"/>
      <c r="U95" s="314"/>
      <c r="V95" s="314"/>
      <c r="W95" s="314"/>
      <c r="X95" s="314"/>
      <c r="Y95" s="317"/>
      <c r="Z95" s="317"/>
      <c r="AA95" s="317"/>
      <c r="AB95" s="317"/>
      <c r="AC95" s="317"/>
      <c r="AD95" s="317"/>
      <c r="AE95" s="317"/>
      <c r="AF95" s="317"/>
      <c r="AG95" s="317"/>
      <c r="AH95" s="317"/>
      <c r="AI95" s="317"/>
      <c r="AJ95" s="317"/>
      <c r="AK95" s="317"/>
      <c r="AL95" s="317"/>
      <c r="AM95" s="317"/>
      <c r="AN95" s="317"/>
      <c r="AO95" s="317"/>
      <c r="AP95" s="317"/>
      <c r="AQ95" s="317"/>
      <c r="AR95" s="317"/>
      <c r="AS95" s="317"/>
      <c r="AT95" s="317"/>
      <c r="AU95" s="318"/>
      <c r="AV95" s="314"/>
      <c r="AW95" s="314"/>
      <c r="AX95" s="314"/>
      <c r="AY95" s="314"/>
      <c r="AZ95" s="314"/>
      <c r="BA95" s="314"/>
      <c r="BB95" s="314"/>
      <c r="BC95" s="317"/>
      <c r="BD95" s="317"/>
      <c r="BE95" s="317"/>
      <c r="BF95" s="317"/>
      <c r="BG95" s="317"/>
      <c r="BH95" s="317"/>
      <c r="BI95" s="317"/>
      <c r="BJ95" s="317"/>
      <c r="BK95" s="317"/>
      <c r="BL95" s="317"/>
      <c r="BM95" s="317"/>
      <c r="BN95" s="317"/>
      <c r="BO95" s="317"/>
      <c r="BP95" s="317"/>
      <c r="BQ95" s="317"/>
      <c r="BR95" s="317"/>
      <c r="BS95" s="317"/>
      <c r="BT95" s="317"/>
      <c r="BU95" s="317"/>
      <c r="BV95" s="318"/>
    </row>
    <row r="96" spans="1:74" ht="8.15" customHeight="1" thickBot="1">
      <c r="A96" s="65"/>
      <c r="B96" s="65"/>
      <c r="C96" s="65"/>
      <c r="D96" s="65"/>
      <c r="E96" s="304"/>
      <c r="F96" s="305"/>
      <c r="G96" s="305"/>
      <c r="H96" s="305"/>
      <c r="I96" s="305"/>
      <c r="J96" s="305"/>
      <c r="K96" s="305"/>
      <c r="L96" s="305"/>
      <c r="M96" s="305"/>
      <c r="N96" s="305"/>
      <c r="O96" s="305"/>
      <c r="P96" s="305"/>
      <c r="Q96" s="306"/>
      <c r="R96" s="321"/>
      <c r="S96" s="322"/>
      <c r="T96" s="322"/>
      <c r="U96" s="322"/>
      <c r="V96" s="322"/>
      <c r="W96" s="322"/>
      <c r="X96" s="322"/>
      <c r="Y96" s="319"/>
      <c r="Z96" s="319"/>
      <c r="AA96" s="319"/>
      <c r="AB96" s="319"/>
      <c r="AC96" s="319"/>
      <c r="AD96" s="319"/>
      <c r="AE96" s="319"/>
      <c r="AF96" s="319"/>
      <c r="AG96" s="319"/>
      <c r="AH96" s="319"/>
      <c r="AI96" s="319"/>
      <c r="AJ96" s="319"/>
      <c r="AK96" s="319"/>
      <c r="AL96" s="319"/>
      <c r="AM96" s="319"/>
      <c r="AN96" s="319"/>
      <c r="AO96" s="319"/>
      <c r="AP96" s="319"/>
      <c r="AQ96" s="319"/>
      <c r="AR96" s="319"/>
      <c r="AS96" s="319"/>
      <c r="AT96" s="319"/>
      <c r="AU96" s="320"/>
      <c r="AV96" s="321"/>
      <c r="AW96" s="322"/>
      <c r="AX96" s="322"/>
      <c r="AY96" s="322"/>
      <c r="AZ96" s="322"/>
      <c r="BA96" s="322"/>
      <c r="BB96" s="322"/>
      <c r="BC96" s="319"/>
      <c r="BD96" s="319"/>
      <c r="BE96" s="319"/>
      <c r="BF96" s="319"/>
      <c r="BG96" s="319"/>
      <c r="BH96" s="319"/>
      <c r="BI96" s="319"/>
      <c r="BJ96" s="319"/>
      <c r="BK96" s="319"/>
      <c r="BL96" s="319"/>
      <c r="BM96" s="319"/>
      <c r="BN96" s="319"/>
      <c r="BO96" s="319"/>
      <c r="BP96" s="319"/>
      <c r="BQ96" s="319"/>
      <c r="BR96" s="319"/>
      <c r="BS96" s="319"/>
      <c r="BT96" s="319"/>
      <c r="BU96" s="319"/>
      <c r="BV96" s="320"/>
    </row>
    <row r="97" spans="1:74" ht="8.15" customHeight="1">
      <c r="A97" s="65"/>
      <c r="B97" s="65"/>
      <c r="C97" s="65"/>
      <c r="D97" s="65"/>
      <c r="E97" s="415" t="s">
        <v>683</v>
      </c>
      <c r="F97" s="415"/>
      <c r="G97" s="415"/>
      <c r="H97" s="415"/>
      <c r="I97" s="415"/>
      <c r="J97" s="415"/>
      <c r="K97" s="415"/>
      <c r="L97" s="415"/>
      <c r="M97" s="65"/>
      <c r="N97" s="65"/>
      <c r="O97" s="65"/>
      <c r="P97" s="65"/>
      <c r="Q97" s="65"/>
      <c r="R97" s="65"/>
      <c r="S97" s="65"/>
      <c r="T97" s="65"/>
      <c r="U97" s="65"/>
      <c r="V97" s="65"/>
      <c r="W97" s="65"/>
      <c r="X97" s="65"/>
      <c r="Y97" s="65"/>
      <c r="Z97" s="65"/>
      <c r="AA97" s="65"/>
      <c r="AB97" s="65"/>
      <c r="AC97" s="65"/>
      <c r="AD97" s="65"/>
      <c r="AE97" s="65"/>
      <c r="AF97" s="65"/>
      <c r="AG97" s="65"/>
      <c r="AH97" s="65"/>
      <c r="AW97" s="65"/>
      <c r="AX97" s="65"/>
      <c r="BE97" s="417" t="str">
        <f>parameter!B7</f>
        <v>JSNDI  EA4-5  ( Rev.20260128 )</v>
      </c>
      <c r="BF97" s="417"/>
      <c r="BG97" s="417"/>
      <c r="BH97" s="417"/>
      <c r="BI97" s="417"/>
      <c r="BJ97" s="417"/>
      <c r="BK97" s="417"/>
      <c r="BL97" s="417"/>
      <c r="BM97" s="417"/>
      <c r="BN97" s="417"/>
      <c r="BO97" s="417"/>
      <c r="BP97" s="417"/>
      <c r="BQ97" s="417"/>
      <c r="BR97" s="417"/>
      <c r="BU97" s="65"/>
      <c r="BV97" s="65"/>
    </row>
    <row r="98" spans="1:74" ht="8.15" customHeight="1">
      <c r="A98" s="65"/>
      <c r="B98" s="65"/>
      <c r="C98" s="65"/>
      <c r="D98" s="65"/>
      <c r="E98" s="416"/>
      <c r="F98" s="416"/>
      <c r="G98" s="416"/>
      <c r="H98" s="416"/>
      <c r="I98" s="416"/>
      <c r="J98" s="416"/>
      <c r="K98" s="416"/>
      <c r="L98" s="416"/>
      <c r="M98" s="65"/>
      <c r="N98" s="65"/>
      <c r="O98" s="65"/>
      <c r="P98" s="65"/>
      <c r="Q98" s="65"/>
      <c r="R98" s="65"/>
      <c r="S98" s="65"/>
      <c r="T98" s="65"/>
      <c r="U98" s="65"/>
      <c r="V98" s="65"/>
      <c r="W98" s="65"/>
      <c r="X98" s="65"/>
      <c r="Y98" s="65"/>
      <c r="Z98" s="65"/>
      <c r="AA98" s="65"/>
      <c r="AB98" s="65"/>
      <c r="AC98" s="65"/>
      <c r="AD98" s="65"/>
      <c r="AE98" s="65"/>
      <c r="AF98" s="65"/>
      <c r="AG98" s="65"/>
      <c r="AH98" s="65"/>
      <c r="AW98" s="65"/>
      <c r="AX98" s="65"/>
      <c r="BE98" s="418"/>
      <c r="BF98" s="418"/>
      <c r="BG98" s="418"/>
      <c r="BH98" s="418"/>
      <c r="BI98" s="418"/>
      <c r="BJ98" s="418"/>
      <c r="BK98" s="418"/>
      <c r="BL98" s="418"/>
      <c r="BM98" s="418"/>
      <c r="BN98" s="418"/>
      <c r="BO98" s="418"/>
      <c r="BP98" s="418"/>
      <c r="BQ98" s="418"/>
      <c r="BR98" s="418"/>
      <c r="BU98" s="65"/>
      <c r="BV98" s="65"/>
    </row>
    <row r="99" spans="1:74" ht="8.1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row>
  </sheetData>
  <sheetProtection algorithmName="SHA-512" hashValue="WxtCHXW6hDSVnaJLjXx3ngLuXKE5ttM9dHTwiyLQwuvUqlQ4FgjsIqr4zZgfTJx5CfF/5pnybywI76zee9JoWw==" saltValue="0ck4D3ljcS7ruFEeCsL76A==" spinCount="100000" sheet="1" objects="1" scenarios="1"/>
  <mergeCells count="295">
    <mergeCell ref="R93:BV93"/>
    <mergeCell ref="E34:M39"/>
    <mergeCell ref="AP38:BQ42"/>
    <mergeCell ref="E27:V28"/>
    <mergeCell ref="Y27:BG30"/>
    <mergeCell ref="E94:Q96"/>
    <mergeCell ref="R94:X95"/>
    <mergeCell ref="Y94:AU96"/>
    <mergeCell ref="AV94:BB95"/>
    <mergeCell ref="BC94:BV96"/>
    <mergeCell ref="R96:X96"/>
    <mergeCell ref="AV96:BB96"/>
    <mergeCell ref="E88:Q90"/>
    <mergeCell ref="R88:BV90"/>
    <mergeCell ref="E91:Q93"/>
    <mergeCell ref="BI82:BJ84"/>
    <mergeCell ref="BK82:BN84"/>
    <mergeCell ref="BO82:BP84"/>
    <mergeCell ref="BQ82:BT84"/>
    <mergeCell ref="BU82:BV84"/>
    <mergeCell ref="E85:Q87"/>
    <mergeCell ref="R85:BV87"/>
    <mergeCell ref="E74:BV81"/>
    <mergeCell ref="E82:Q84"/>
    <mergeCell ref="R82:AR84"/>
    <mergeCell ref="AS82:AV84"/>
    <mergeCell ref="AW82:BB84"/>
    <mergeCell ref="BC82:BH84"/>
    <mergeCell ref="BC71:BD72"/>
    <mergeCell ref="BE71:BF72"/>
    <mergeCell ref="BG71:BH72"/>
    <mergeCell ref="BI71:BJ72"/>
    <mergeCell ref="BK71:BL72"/>
    <mergeCell ref="AG71:AH72"/>
    <mergeCell ref="AI71:AJ72"/>
    <mergeCell ref="AK71:AL72"/>
    <mergeCell ref="AM71:AN72"/>
    <mergeCell ref="AO71:AP72"/>
    <mergeCell ref="E58:F72"/>
    <mergeCell ref="G58:N59"/>
    <mergeCell ref="O58:BB59"/>
    <mergeCell ref="G60:N61"/>
    <mergeCell ref="O60:BV61"/>
    <mergeCell ref="G62:R63"/>
    <mergeCell ref="G68:V69"/>
    <mergeCell ref="W68:AV69"/>
    <mergeCell ref="AW68:BV69"/>
    <mergeCell ref="G70:V72"/>
    <mergeCell ref="W70:AV70"/>
    <mergeCell ref="AW70:BV70"/>
    <mergeCell ref="W71:X72"/>
    <mergeCell ref="Y71:Z72"/>
    <mergeCell ref="AA71:AB72"/>
    <mergeCell ref="AC71:AD72"/>
    <mergeCell ref="AS71:AT72"/>
    <mergeCell ref="AU71:AV72"/>
    <mergeCell ref="AW71:AX72"/>
    <mergeCell ref="AY71:AZ72"/>
    <mergeCell ref="BA71:BB72"/>
    <mergeCell ref="AE71:AF72"/>
    <mergeCell ref="BO71:BP72"/>
    <mergeCell ref="BQ71:BR72"/>
    <mergeCell ref="BS71:BT72"/>
    <mergeCell ref="BU71:BV72"/>
    <mergeCell ref="S65:T66"/>
    <mergeCell ref="U65:V66"/>
    <mergeCell ref="W65:AV66"/>
    <mergeCell ref="AW65:BV66"/>
    <mergeCell ref="G67:V67"/>
    <mergeCell ref="W67:AV67"/>
    <mergeCell ref="AW67:BV67"/>
    <mergeCell ref="G65:H66"/>
    <mergeCell ref="I65:J66"/>
    <mergeCell ref="K65:L66"/>
    <mergeCell ref="M65:N66"/>
    <mergeCell ref="O65:P66"/>
    <mergeCell ref="Q65:R66"/>
    <mergeCell ref="BM71:BN72"/>
    <mergeCell ref="AQ71:AR72"/>
    <mergeCell ref="BE51:BL56"/>
    <mergeCell ref="BM51:BQ56"/>
    <mergeCell ref="E53:N54"/>
    <mergeCell ref="Q53:Z54"/>
    <mergeCell ref="AC53:AL54"/>
    <mergeCell ref="E55:N56"/>
    <mergeCell ref="Q55:R56"/>
    <mergeCell ref="S55:T56"/>
    <mergeCell ref="U55:V56"/>
    <mergeCell ref="W55:X56"/>
    <mergeCell ref="AI55:AJ56"/>
    <mergeCell ref="AK55:AL56"/>
    <mergeCell ref="S62:AV63"/>
    <mergeCell ref="AW62:BB63"/>
    <mergeCell ref="BC62:BV63"/>
    <mergeCell ref="G64:V64"/>
    <mergeCell ref="W64:AV64"/>
    <mergeCell ref="AW64:BV64"/>
    <mergeCell ref="AE55:AF56"/>
    <mergeCell ref="AG55:AH56"/>
    <mergeCell ref="AM48:AP49"/>
    <mergeCell ref="AQ48:AR49"/>
    <mergeCell ref="AS48:AT49"/>
    <mergeCell ref="E51:N52"/>
    <mergeCell ref="O51:P56"/>
    <mergeCell ref="Q51:Z52"/>
    <mergeCell ref="AA51:AB56"/>
    <mergeCell ref="AC51:AL52"/>
    <mergeCell ref="Y55:Z56"/>
    <mergeCell ref="AC55:AD56"/>
    <mergeCell ref="AA48:AB49"/>
    <mergeCell ref="AC48:AD49"/>
    <mergeCell ref="AE48:AF49"/>
    <mergeCell ref="AG48:AH49"/>
    <mergeCell ref="AI48:AJ49"/>
    <mergeCell ref="AK48:AL49"/>
    <mergeCell ref="E48:L49"/>
    <mergeCell ref="M48:N49"/>
    <mergeCell ref="O48:P49"/>
    <mergeCell ref="Q48:R49"/>
    <mergeCell ref="S48:T49"/>
    <mergeCell ref="U48:V49"/>
    <mergeCell ref="W48:X49"/>
    <mergeCell ref="Y48:Z49"/>
    <mergeCell ref="AK46:AL47"/>
    <mergeCell ref="Y46:Z47"/>
    <mergeCell ref="AA46:AB47"/>
    <mergeCell ref="AC46:AD47"/>
    <mergeCell ref="AE46:AF47"/>
    <mergeCell ref="AG46:AH47"/>
    <mergeCell ref="AI46:AJ47"/>
    <mergeCell ref="E44:L45"/>
    <mergeCell ref="M44:AZ45"/>
    <mergeCell ref="E46:L47"/>
    <mergeCell ref="M46:N47"/>
    <mergeCell ref="O46:P47"/>
    <mergeCell ref="Q46:R47"/>
    <mergeCell ref="S46:T47"/>
    <mergeCell ref="U46:V47"/>
    <mergeCell ref="W46:X47"/>
    <mergeCell ref="AW46:AX47"/>
    <mergeCell ref="AY46:AZ47"/>
    <mergeCell ref="AM46:AN47"/>
    <mergeCell ref="AO46:AP47"/>
    <mergeCell ref="AQ46:AR47"/>
    <mergeCell ref="AS46:AT47"/>
    <mergeCell ref="AU46:AV47"/>
    <mergeCell ref="E41:V41"/>
    <mergeCell ref="W41:X41"/>
    <mergeCell ref="Y41:AN41"/>
    <mergeCell ref="E42:F43"/>
    <mergeCell ref="G42:H43"/>
    <mergeCell ref="I42:J43"/>
    <mergeCell ref="K42:L43"/>
    <mergeCell ref="M42:N43"/>
    <mergeCell ref="AM42:AN43"/>
    <mergeCell ref="AA42:AB43"/>
    <mergeCell ref="AC42:AD43"/>
    <mergeCell ref="AE42:AF43"/>
    <mergeCell ref="AG42:AH43"/>
    <mergeCell ref="AI42:AJ43"/>
    <mergeCell ref="AK42:AL43"/>
    <mergeCell ref="O42:P43"/>
    <mergeCell ref="Q42:R43"/>
    <mergeCell ref="S42:T43"/>
    <mergeCell ref="U42:V43"/>
    <mergeCell ref="W42:X43"/>
    <mergeCell ref="Y42:Z43"/>
    <mergeCell ref="AF35:AG36"/>
    <mergeCell ref="AX35:AZ36"/>
    <mergeCell ref="AJ34:AZ34"/>
    <mergeCell ref="S29:T30"/>
    <mergeCell ref="U29:V30"/>
    <mergeCell ref="U31:AJ31"/>
    <mergeCell ref="AK31:AP31"/>
    <mergeCell ref="AE32:AF33"/>
    <mergeCell ref="AG32:AH33"/>
    <mergeCell ref="AI32:AJ33"/>
    <mergeCell ref="AK32:AL33"/>
    <mergeCell ref="AM32:AN33"/>
    <mergeCell ref="AO32:AP33"/>
    <mergeCell ref="S32:T33"/>
    <mergeCell ref="U32:V33"/>
    <mergeCell ref="W32:X33"/>
    <mergeCell ref="Y32:Z33"/>
    <mergeCell ref="AA32:AB33"/>
    <mergeCell ref="AC32:AD33"/>
    <mergeCell ref="E29:F30"/>
    <mergeCell ref="G29:H30"/>
    <mergeCell ref="I29:J30"/>
    <mergeCell ref="K29:L30"/>
    <mergeCell ref="M29:N30"/>
    <mergeCell ref="O29:P30"/>
    <mergeCell ref="Q29:R30"/>
    <mergeCell ref="N34:O36"/>
    <mergeCell ref="E32:F33"/>
    <mergeCell ref="G32:H33"/>
    <mergeCell ref="I32:J33"/>
    <mergeCell ref="K32:L33"/>
    <mergeCell ref="M32:N33"/>
    <mergeCell ref="O32:P33"/>
    <mergeCell ref="Q32:R33"/>
    <mergeCell ref="AD25:AF26"/>
    <mergeCell ref="AG24:AL24"/>
    <mergeCell ref="AG25:AI26"/>
    <mergeCell ref="N25:P26"/>
    <mergeCell ref="Q25:S26"/>
    <mergeCell ref="AT25:AV26"/>
    <mergeCell ref="AW25:AY26"/>
    <mergeCell ref="AN25:AP26"/>
    <mergeCell ref="N37:O39"/>
    <mergeCell ref="P37:AG37"/>
    <mergeCell ref="P38:Q39"/>
    <mergeCell ref="R38:S39"/>
    <mergeCell ref="T38:U39"/>
    <mergeCell ref="V38:W39"/>
    <mergeCell ref="X38:Y39"/>
    <mergeCell ref="Z38:AA39"/>
    <mergeCell ref="AB38:AC39"/>
    <mergeCell ref="AL35:AM36"/>
    <mergeCell ref="AN35:AO36"/>
    <mergeCell ref="AP35:AQ36"/>
    <mergeCell ref="AR35:AS36"/>
    <mergeCell ref="AT35:AU36"/>
    <mergeCell ref="AV35:AW36"/>
    <mergeCell ref="AD35:AE36"/>
    <mergeCell ref="BA1:BR3"/>
    <mergeCell ref="D2:G3"/>
    <mergeCell ref="H2:L3"/>
    <mergeCell ref="G4:AR6"/>
    <mergeCell ref="AT4:BB5"/>
    <mergeCell ref="BC4:BK5"/>
    <mergeCell ref="BM4:BU5"/>
    <mergeCell ref="AV6:AY9"/>
    <mergeCell ref="BE6:BH9"/>
    <mergeCell ref="BN6:BQ9"/>
    <mergeCell ref="N1:AX3"/>
    <mergeCell ref="E7:AR9"/>
    <mergeCell ref="BT1:BV3"/>
    <mergeCell ref="E97:L98"/>
    <mergeCell ref="BE97:BR98"/>
    <mergeCell ref="AZ17:BG21"/>
    <mergeCell ref="AH35:AI36"/>
    <mergeCell ref="P34:AI34"/>
    <mergeCell ref="AJ35:AK36"/>
    <mergeCell ref="E31:T31"/>
    <mergeCell ref="AD38:AE39"/>
    <mergeCell ref="AF38:AG39"/>
    <mergeCell ref="P35:Q36"/>
    <mergeCell ref="R35:S36"/>
    <mergeCell ref="T35:U36"/>
    <mergeCell ref="V35:W36"/>
    <mergeCell ref="X35:Y36"/>
    <mergeCell ref="Z35:AA36"/>
    <mergeCell ref="AB35:AC36"/>
    <mergeCell ref="BJ18:BV21"/>
    <mergeCell ref="BJ12:BV17"/>
    <mergeCell ref="E13:Q15"/>
    <mergeCell ref="R13:W15"/>
    <mergeCell ref="X13:Y15"/>
    <mergeCell ref="Z13:AB15"/>
    <mergeCell ref="AC13:AD15"/>
    <mergeCell ref="AE13:AG15"/>
    <mergeCell ref="H10:BE11"/>
    <mergeCell ref="AZ12:BG14"/>
    <mergeCell ref="H25:J26"/>
    <mergeCell ref="K25:M26"/>
    <mergeCell ref="AQ25:AS26"/>
    <mergeCell ref="AJ25:AL26"/>
    <mergeCell ref="P21:AO22"/>
    <mergeCell ref="E24:J24"/>
    <mergeCell ref="K24:M24"/>
    <mergeCell ref="N24:S24"/>
    <mergeCell ref="AN24:AS24"/>
    <mergeCell ref="AT24:AY24"/>
    <mergeCell ref="AH13:AI15"/>
    <mergeCell ref="AP13:AW15"/>
    <mergeCell ref="AZ15:BG16"/>
    <mergeCell ref="AP16:AW20"/>
    <mergeCell ref="E17:Q20"/>
    <mergeCell ref="R17:AM20"/>
    <mergeCell ref="E25:G26"/>
    <mergeCell ref="U24:Z24"/>
    <mergeCell ref="U25:W26"/>
    <mergeCell ref="X25:Z26"/>
    <mergeCell ref="AA24:AF24"/>
    <mergeCell ref="AA25:AC26"/>
    <mergeCell ref="R91:S92"/>
    <mergeCell ref="T91:T92"/>
    <mergeCell ref="U91:U92"/>
    <mergeCell ref="V91:V92"/>
    <mergeCell ref="W91:W92"/>
    <mergeCell ref="X91:X92"/>
    <mergeCell ref="Y91:Y92"/>
    <mergeCell ref="Z91:Z92"/>
    <mergeCell ref="AA91:AA92"/>
  </mergeCells>
  <phoneticPr fontId="3"/>
  <pageMargins left="0.11811023622047245" right="0.11811023622047245" top="0.39370078740157483" bottom="0.39370078740157483" header="0" footer="0"/>
  <pageSetup paperSize="9" scale="9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465</vt:i4>
      </vt:variant>
    </vt:vector>
  </HeadingPairs>
  <TitlesOfParts>
    <vt:vector size="472" baseType="lpstr">
      <vt:lpstr>画像格納</vt:lpstr>
      <vt:lpstr>Sheet1</vt:lpstr>
      <vt:lpstr>Work作業エリア</vt:lpstr>
      <vt:lpstr>parameter</vt:lpstr>
      <vt:lpstr>受験申請書入力</vt:lpstr>
      <vt:lpstr>レベル１、２</vt:lpstr>
      <vt:lpstr>レベル３</vt:lpstr>
      <vt:lpstr>ET3_渦電流探傷試験_レベル３</vt:lpstr>
      <vt:lpstr>ET3_渦電流探傷試験_レベル３_LT</vt:lpstr>
      <vt:lpstr>ET3_渦電流探傷試験_レベル３_LT_MT</vt:lpstr>
      <vt:lpstr>ET3_渦電流探傷試験_レベル３_LT_PT</vt:lpstr>
      <vt:lpstr>ET3_渦電流探傷試験_レベル３_LT_RT</vt:lpstr>
      <vt:lpstr>ET3_渦電流探傷試験_レベル３_LT_ST</vt:lpstr>
      <vt:lpstr>ET3_渦電流探傷試験_レベル３_LT_TT</vt:lpstr>
      <vt:lpstr>ET3_渦電流探傷試験_レベル３_LT_UT</vt:lpstr>
      <vt:lpstr>ET3_渦電流探傷試験_レベル３_MT</vt:lpstr>
      <vt:lpstr>ET3_渦電流探傷試験_レベル３_MT_LT</vt:lpstr>
      <vt:lpstr>ET3_渦電流探傷試験_レベル３_MT_PT</vt:lpstr>
      <vt:lpstr>ET3_渦電流探傷試験_レベル３_MT_RT</vt:lpstr>
      <vt:lpstr>ET3_渦電流探傷試験_レベル３_MT_ST</vt:lpstr>
      <vt:lpstr>ET3_渦電流探傷試験_レベル３_MT_TT</vt:lpstr>
      <vt:lpstr>ET3_渦電流探傷試験_レベル３_MT_UT</vt:lpstr>
      <vt:lpstr>ET3_渦電流探傷試験_レベル３_PT</vt:lpstr>
      <vt:lpstr>ET3_渦電流探傷試験_レベル３_PT_LT</vt:lpstr>
      <vt:lpstr>ET3_渦電流探傷試験_レベル３_PT_MT</vt:lpstr>
      <vt:lpstr>ET3_渦電流探傷試験_レベル３_PT_RT</vt:lpstr>
      <vt:lpstr>ET3_渦電流探傷試験_レベル３_PT_ST</vt:lpstr>
      <vt:lpstr>ET3_渦電流探傷試験_レベル３_PT_TT</vt:lpstr>
      <vt:lpstr>ET3_渦電流探傷試験_レベル３_PT_UT</vt:lpstr>
      <vt:lpstr>ET3_渦電流探傷試験_レベル３_RT</vt:lpstr>
      <vt:lpstr>ET3_渦電流探傷試験_レベル３_RT_LT</vt:lpstr>
      <vt:lpstr>ET3_渦電流探傷試験_レベル３_RT_MT</vt:lpstr>
      <vt:lpstr>ET3_渦電流探傷試験_レベル３_RT_PT</vt:lpstr>
      <vt:lpstr>ET3_渦電流探傷試験_レベル３_RT_ST</vt:lpstr>
      <vt:lpstr>ET3_渦電流探傷試験_レベル３_RT_TT</vt:lpstr>
      <vt:lpstr>ET3_渦電流探傷試験_レベル３_RT_UT</vt:lpstr>
      <vt:lpstr>ET3_渦電流探傷試験_レベル３_ST</vt:lpstr>
      <vt:lpstr>ET3_渦電流探傷試験_レベル３_ST_LT</vt:lpstr>
      <vt:lpstr>ET3_渦電流探傷試験_レベル３_ST_MT</vt:lpstr>
      <vt:lpstr>ET3_渦電流探傷試験_レベル３_ST_PT</vt:lpstr>
      <vt:lpstr>ET3_渦電流探傷試験_レベル３_ST_RT</vt:lpstr>
      <vt:lpstr>ET3_渦電流探傷試験_レベル３_ST_TT</vt:lpstr>
      <vt:lpstr>ET3_渦電流探傷試験_レベル３_ST_UT</vt:lpstr>
      <vt:lpstr>ET3_渦電流探傷試験_レベル３_TT</vt:lpstr>
      <vt:lpstr>ET3_渦電流探傷試験_レベル３_TT_LT</vt:lpstr>
      <vt:lpstr>ET3_渦電流探傷試験_レベル３_TT_MT</vt:lpstr>
      <vt:lpstr>ET3_渦電流探傷試験_レベル３_TT_PT</vt:lpstr>
      <vt:lpstr>ET3_渦電流探傷試験_レベル３_TT_RT</vt:lpstr>
      <vt:lpstr>ET3_渦電流探傷試験_レベル３_TT_ST</vt:lpstr>
      <vt:lpstr>ET3_渦電流探傷試験_レベル３_TT_UT</vt:lpstr>
      <vt:lpstr>ET3_渦電流探傷試験_レベル３_UT</vt:lpstr>
      <vt:lpstr>ET3_渦電流探傷試験_レベル３_UT_LT</vt:lpstr>
      <vt:lpstr>ET3_渦電流探傷試験_レベル３_UT_MT</vt:lpstr>
      <vt:lpstr>ET3_渦電流探傷試験_レベル３_UT_PT</vt:lpstr>
      <vt:lpstr>ET3_渦電流探傷試験_レベル３_UT_RT</vt:lpstr>
      <vt:lpstr>ET3_渦電流探傷試験_レベル３_UT_ST</vt:lpstr>
      <vt:lpstr>ET3_渦電流探傷試験_レベル３_UT_TT</vt:lpstr>
      <vt:lpstr>LT3_漏れ試験_レベル３</vt:lpstr>
      <vt:lpstr>LT3_漏れ試験_レベル３_ET</vt:lpstr>
      <vt:lpstr>LT3_漏れ試験_レベル３_ET_MT</vt:lpstr>
      <vt:lpstr>LT3_漏れ試験_レベル３_ET_PT</vt:lpstr>
      <vt:lpstr>LT3_漏れ試験_レベル３_ET_RT</vt:lpstr>
      <vt:lpstr>LT3_漏れ試験_レベル３_ET_ST</vt:lpstr>
      <vt:lpstr>LT3_漏れ試験_レベル３_ET_TT</vt:lpstr>
      <vt:lpstr>LT3_漏れ試験_レベル３_ET_UT</vt:lpstr>
      <vt:lpstr>LT3_漏れ試験_レベル３_LT</vt:lpstr>
      <vt:lpstr>LT3_漏れ試験_レベル３_LT_ET</vt:lpstr>
      <vt:lpstr>LT3_漏れ試験_レベル３_LT_MT</vt:lpstr>
      <vt:lpstr>LT3_漏れ試験_レベル３_LT_PT</vt:lpstr>
      <vt:lpstr>LT3_漏れ試験_レベル３_LT_RT</vt:lpstr>
      <vt:lpstr>LT3_漏れ試験_レベル３_LT_ST</vt:lpstr>
      <vt:lpstr>LT3_漏れ試験_レベル３_LT_UT</vt:lpstr>
      <vt:lpstr>LT3_漏れ試験_レベル３_MT</vt:lpstr>
      <vt:lpstr>LT3_漏れ試験_レベル３_MT_ET</vt:lpstr>
      <vt:lpstr>LT3_漏れ試験_レベル３_MT_PT</vt:lpstr>
      <vt:lpstr>LT3_漏れ試験_レベル３_MT_RT</vt:lpstr>
      <vt:lpstr>LT3_漏れ試験_レベル３_MT_ST</vt:lpstr>
      <vt:lpstr>LT3_漏れ試験_レベル３_MT_TT</vt:lpstr>
      <vt:lpstr>LT3_漏れ試験_レベル３_MT_UT</vt:lpstr>
      <vt:lpstr>LT3_漏れ試験_レベル３_PT</vt:lpstr>
      <vt:lpstr>LT3_漏れ試験_レベル３_PT_ET</vt:lpstr>
      <vt:lpstr>LT3_漏れ試験_レベル３_PT_MT</vt:lpstr>
      <vt:lpstr>LT3_漏れ試験_レベル３_PT_RT</vt:lpstr>
      <vt:lpstr>LT3_漏れ試験_レベル３_PT_ST</vt:lpstr>
      <vt:lpstr>LT3_漏れ試験_レベル３_PT_TT</vt:lpstr>
      <vt:lpstr>LT3_漏れ試験_レベル３_PT_UT</vt:lpstr>
      <vt:lpstr>LT3_漏れ試験_レベル３_RT</vt:lpstr>
      <vt:lpstr>LT3_漏れ試験_レベル３_RT_ET</vt:lpstr>
      <vt:lpstr>LT3_漏れ試験_レベル３_RT_MT</vt:lpstr>
      <vt:lpstr>LT3_漏れ試験_レベル３_RT_PT</vt:lpstr>
      <vt:lpstr>LT3_漏れ試験_レベル３_RT_ST</vt:lpstr>
      <vt:lpstr>LT3_漏れ試験_レベル３_RT_TT</vt:lpstr>
      <vt:lpstr>LT3_漏れ試験_レベル３_RT_UT</vt:lpstr>
      <vt:lpstr>LT3_漏れ試験_レベル３_TT</vt:lpstr>
      <vt:lpstr>LT3_漏れ試験_レベル３_TT_ET</vt:lpstr>
      <vt:lpstr>LT3_漏れ試験_レベル３_TT_MT</vt:lpstr>
      <vt:lpstr>LT3_漏れ試験_レベル３_TT_PT</vt:lpstr>
      <vt:lpstr>LT3_漏れ試験_レベル３_TT_RT</vt:lpstr>
      <vt:lpstr>LT3_漏れ試験_レベル３_TT_TT</vt:lpstr>
      <vt:lpstr>LT3_漏れ試験_レベル３_TT_UT</vt:lpstr>
      <vt:lpstr>LT3_漏れ試験_レベル３_UT</vt:lpstr>
      <vt:lpstr>LT3_漏れ試験_レベル３_UT_ET</vt:lpstr>
      <vt:lpstr>LT3_漏れ試験_レベル３_UT_MT</vt:lpstr>
      <vt:lpstr>LT3_漏れ試験_レベル３_UT_PT</vt:lpstr>
      <vt:lpstr>LT3_漏れ試験_レベル３_UT_RT</vt:lpstr>
      <vt:lpstr>LT3_漏れ試験_レベル３_UT_ST</vt:lpstr>
      <vt:lpstr>LT3_漏れ試験_レベル３_UT_TT</vt:lpstr>
      <vt:lpstr>MT3_磁気探傷試験_レベル３</vt:lpstr>
      <vt:lpstr>MT3_磁気探傷試験_レベル３_ET</vt:lpstr>
      <vt:lpstr>MT3_磁気探傷試験_レベル３_ET_LT</vt:lpstr>
      <vt:lpstr>MT3_磁気探傷試験_レベル３_ET_PT</vt:lpstr>
      <vt:lpstr>MT3_磁気探傷試験_レベル３_ET_RT</vt:lpstr>
      <vt:lpstr>MT3_磁気探傷試験_レベル３_ET_ST</vt:lpstr>
      <vt:lpstr>MT3_磁気探傷試験_レベル３_ET_TT</vt:lpstr>
      <vt:lpstr>MT3_磁気探傷試験_レベル３_ET_UT</vt:lpstr>
      <vt:lpstr>MT3_磁気探傷試験_レベル３_LT</vt:lpstr>
      <vt:lpstr>MT3_磁気探傷試験_レベル３_LT_ET</vt:lpstr>
      <vt:lpstr>MT3_磁気探傷試験_レベル３_LT_PT</vt:lpstr>
      <vt:lpstr>MT3_磁気探傷試験_レベル３_LT_RT</vt:lpstr>
      <vt:lpstr>MT3_磁気探傷試験_レベル３_LT_ST</vt:lpstr>
      <vt:lpstr>MT3_磁気探傷試験_レベル３_LT_TT</vt:lpstr>
      <vt:lpstr>MT3_磁気探傷試験_レベル３_LT_UT</vt:lpstr>
      <vt:lpstr>MT3_磁気探傷試験_レベル３_PT</vt:lpstr>
      <vt:lpstr>MT3_磁気探傷試験_レベル３_PT_ET</vt:lpstr>
      <vt:lpstr>MT3_磁気探傷試験_レベル３_PT_LT</vt:lpstr>
      <vt:lpstr>MT3_磁気探傷試験_レベル３_PT_RT</vt:lpstr>
      <vt:lpstr>MT3_磁気探傷試験_レベル３_PT_ST</vt:lpstr>
      <vt:lpstr>MT3_磁気探傷試験_レベル３_PT_TT</vt:lpstr>
      <vt:lpstr>MT3_磁気探傷試験_レベル３_PT_UT</vt:lpstr>
      <vt:lpstr>MT3_磁気探傷試験_レベル３_RT</vt:lpstr>
      <vt:lpstr>MT3_磁気探傷試験_レベル３_RT_ET</vt:lpstr>
      <vt:lpstr>MT3_磁気探傷試験_レベル３_RT_LT</vt:lpstr>
      <vt:lpstr>MT3_磁気探傷試験_レベル３_RT_PT</vt:lpstr>
      <vt:lpstr>MT3_磁気探傷試験_レベル３_RT_ST</vt:lpstr>
      <vt:lpstr>MT3_磁気探傷試験_レベル３_RT_TT</vt:lpstr>
      <vt:lpstr>MT3_磁気探傷試験_レベル３_RT_UT</vt:lpstr>
      <vt:lpstr>MT3_磁気探傷試験_レベル３_ST</vt:lpstr>
      <vt:lpstr>MT3_磁気探傷試験_レベル３_ST_ET</vt:lpstr>
      <vt:lpstr>MT3_磁気探傷試験_レベル３_ST_LT</vt:lpstr>
      <vt:lpstr>MT3_磁気探傷試験_レベル３_ST_PT</vt:lpstr>
      <vt:lpstr>MT3_磁気探傷試験_レベル３_ST_RT</vt:lpstr>
      <vt:lpstr>MT3_磁気探傷試験_レベル３_ST_TT</vt:lpstr>
      <vt:lpstr>MT3_磁気探傷試験_レベル３_ST_UT</vt:lpstr>
      <vt:lpstr>MT3_磁気探傷試験_レベル３_TT</vt:lpstr>
      <vt:lpstr>MT3_磁気探傷試験_レベル３_TT_ET</vt:lpstr>
      <vt:lpstr>MT3_磁気探傷試験_レベル３_TT_LT</vt:lpstr>
      <vt:lpstr>MT3_磁気探傷試験_レベル３_TT_PT</vt:lpstr>
      <vt:lpstr>MT3_磁気探傷試験_レベル３_TT_RT</vt:lpstr>
      <vt:lpstr>MT3_磁気探傷試験_レベル３_TT_ST</vt:lpstr>
      <vt:lpstr>MT3_磁気探傷試験_レベル３_TT_UT</vt:lpstr>
      <vt:lpstr>MT3_磁気探傷試験_レベル３_UT</vt:lpstr>
      <vt:lpstr>MT3_磁気探傷試験_レベル３_UT_ET</vt:lpstr>
      <vt:lpstr>MT3_磁気探傷試験_レベル３_UT_LT</vt:lpstr>
      <vt:lpstr>MT3_磁気探傷試験_レベル３_UT_PT</vt:lpstr>
      <vt:lpstr>MT3_磁気探傷試験_レベル３_UT_RT</vt:lpstr>
      <vt:lpstr>MT3_磁気探傷試験_レベル３_UT_ST</vt:lpstr>
      <vt:lpstr>MT3_磁気探傷試験_レベル３_UT_TT</vt:lpstr>
      <vt:lpstr>NDT</vt:lpstr>
      <vt:lpstr>'レベル１、２'!Print_Area</vt:lpstr>
      <vt:lpstr>レベル３!Print_Area</vt:lpstr>
      <vt:lpstr>PT3_浸透探傷試験_レベル３</vt:lpstr>
      <vt:lpstr>PT3_浸透探傷試験_レベル３_ET</vt:lpstr>
      <vt:lpstr>PT3_浸透探傷試験_レベル３_ET_LT</vt:lpstr>
      <vt:lpstr>PT3_浸透探傷試験_レベル３_ET_MT</vt:lpstr>
      <vt:lpstr>PT3_浸透探傷試験_レベル３_ET_RT</vt:lpstr>
      <vt:lpstr>PT3_浸透探傷試験_レベル３_ET_ST</vt:lpstr>
      <vt:lpstr>PT3_浸透探傷試験_レベル３_ET_TT</vt:lpstr>
      <vt:lpstr>PT3_浸透探傷試験_レベル３_ET_UT</vt:lpstr>
      <vt:lpstr>PT3_浸透探傷試験_レベル３_LT</vt:lpstr>
      <vt:lpstr>PT3_浸透探傷試験_レベル３_LT_ET</vt:lpstr>
      <vt:lpstr>PT3_浸透探傷試験_レベル３_LT_MT</vt:lpstr>
      <vt:lpstr>PT3_浸透探傷試験_レベル３_LT_RT</vt:lpstr>
      <vt:lpstr>PT3_浸透探傷試験_レベル３_LT_ST</vt:lpstr>
      <vt:lpstr>PT3_浸透探傷試験_レベル３_LT_TT</vt:lpstr>
      <vt:lpstr>PT3_浸透探傷試験_レベル３_LT_UT</vt:lpstr>
      <vt:lpstr>PT3_浸透探傷試験_レベル３_MT</vt:lpstr>
      <vt:lpstr>PT3_浸透探傷試験_レベル３_MT_ET</vt:lpstr>
      <vt:lpstr>PT3_浸透探傷試験_レベル３_MT_LT</vt:lpstr>
      <vt:lpstr>PT3_浸透探傷試験_レベル３_MT_RT</vt:lpstr>
      <vt:lpstr>PT3_浸透探傷試験_レベル３_MT_ST</vt:lpstr>
      <vt:lpstr>PT3_浸透探傷試験_レベル３_MT_TT</vt:lpstr>
      <vt:lpstr>PT3_浸透探傷試験_レベル３_MT_UT</vt:lpstr>
      <vt:lpstr>PT3_浸透探傷試験_レベル３_RT</vt:lpstr>
      <vt:lpstr>PT3_浸透探傷試験_レベル３_RT_ET</vt:lpstr>
      <vt:lpstr>PT3_浸透探傷試験_レベル３_RT_LT</vt:lpstr>
      <vt:lpstr>PT3_浸透探傷試験_レベル３_RT_MT</vt:lpstr>
      <vt:lpstr>PT3_浸透探傷試験_レベル３_RT_ST</vt:lpstr>
      <vt:lpstr>PT3_浸透探傷試験_レベル３_RT_TT</vt:lpstr>
      <vt:lpstr>PT3_浸透探傷試験_レベル３_RT_UT</vt:lpstr>
      <vt:lpstr>PT3_浸透探傷試験_レベル３_ST</vt:lpstr>
      <vt:lpstr>PT3_浸透探傷試験_レベル３_ST_ET</vt:lpstr>
      <vt:lpstr>PT3_浸透探傷試験_レベル３_ST_LT</vt:lpstr>
      <vt:lpstr>PT3_浸透探傷試験_レベル３_ST_MT</vt:lpstr>
      <vt:lpstr>PT3_浸透探傷試験_レベル３_ST_RT</vt:lpstr>
      <vt:lpstr>PT3_浸透探傷試験_レベル３_ST_TT</vt:lpstr>
      <vt:lpstr>PT3_浸透探傷試験_レベル３_ST_UT</vt:lpstr>
      <vt:lpstr>PT3_浸透探傷試験_レベル３_TT</vt:lpstr>
      <vt:lpstr>PT3_浸透探傷試験_レベル３_TT_ET</vt:lpstr>
      <vt:lpstr>PT3_浸透探傷試験_レベル３_TT_LT</vt:lpstr>
      <vt:lpstr>PT3_浸透探傷試験_レベル３_TT_MT</vt:lpstr>
      <vt:lpstr>PT3_浸透探傷試験_レベル３_TT_RT</vt:lpstr>
      <vt:lpstr>PT3_浸透探傷試験_レベル３_TT_ST</vt:lpstr>
      <vt:lpstr>PT3_浸透探傷試験_レベル３_TT_UT</vt:lpstr>
      <vt:lpstr>PT3_浸透探傷試験_レベル３_UT</vt:lpstr>
      <vt:lpstr>PT3_浸透探傷試験_レベル３_UT_ET</vt:lpstr>
      <vt:lpstr>PT3_浸透探傷試験_レベル３_UT_LT</vt:lpstr>
      <vt:lpstr>PT3_浸透探傷試験_レベル３_UT_MT</vt:lpstr>
      <vt:lpstr>PT3_浸透探傷試験_レベル３_UT_RT</vt:lpstr>
      <vt:lpstr>PT3_浸透探傷試験_レベル３_UT_ST</vt:lpstr>
      <vt:lpstr>PT3_浸透探傷試験_レベル３_UT_TT</vt:lpstr>
      <vt:lpstr>RT3_放射線透過試験_レベル３</vt:lpstr>
      <vt:lpstr>RT3_放射線透過試験_レベル３_ET</vt:lpstr>
      <vt:lpstr>RT3_放射線透過試験_レベル３_ET_LT</vt:lpstr>
      <vt:lpstr>RT3_放射線透過試験_レベル３_ET_MT</vt:lpstr>
      <vt:lpstr>RT3_放射線透過試験_レベル３_ET_PT</vt:lpstr>
      <vt:lpstr>RT3_放射線透過試験_レベル３_ET_ST</vt:lpstr>
      <vt:lpstr>RT3_放射線透過試験_レベル３_ET_TT</vt:lpstr>
      <vt:lpstr>RT3_放射線透過試験_レベル３_ET_UT</vt:lpstr>
      <vt:lpstr>RT3_放射線透過試験_レベル３_LT</vt:lpstr>
      <vt:lpstr>RT3_放射線透過試験_レベル３_LT_ET</vt:lpstr>
      <vt:lpstr>RT3_放射線透過試験_レベル３_LT_MT</vt:lpstr>
      <vt:lpstr>RT3_放射線透過試験_レベル３_LT_PT</vt:lpstr>
      <vt:lpstr>RT3_放射線透過試験_レベル３_LT_ST</vt:lpstr>
      <vt:lpstr>RT3_放射線透過試験_レベル３_LT_TT</vt:lpstr>
      <vt:lpstr>RT3_放射線透過試験_レベル３_LT_UT</vt:lpstr>
      <vt:lpstr>RT3_放射線透過試験_レベル３_MT</vt:lpstr>
      <vt:lpstr>RT3_放射線透過試験_レベル３_MT_ET</vt:lpstr>
      <vt:lpstr>RT3_放射線透過試験_レベル３_MT_LT</vt:lpstr>
      <vt:lpstr>RT3_放射線透過試験_レベル３_MT_PT</vt:lpstr>
      <vt:lpstr>RT3_放射線透過試験_レベル３_MT_ST</vt:lpstr>
      <vt:lpstr>RT3_放射線透過試験_レベル３_MT_TT</vt:lpstr>
      <vt:lpstr>RT3_放射線透過試験_レベル３_MT_UT</vt:lpstr>
      <vt:lpstr>RT3_放射線透過試験_レベル３_PT</vt:lpstr>
      <vt:lpstr>RT3_放射線透過試験_レベル３_PT_ET</vt:lpstr>
      <vt:lpstr>RT3_放射線透過試験_レベル３_PT_LT</vt:lpstr>
      <vt:lpstr>RT3_放射線透過試験_レベル３_PT_MT</vt:lpstr>
      <vt:lpstr>RT3_放射線透過試験_レベル３_PT_ST</vt:lpstr>
      <vt:lpstr>RT3_放射線透過試験_レベル３_PT_TT</vt:lpstr>
      <vt:lpstr>RT3_放射線透過試験_レベル３_PT_UT</vt:lpstr>
      <vt:lpstr>RT3_放射線透過試験_レベル３_ST</vt:lpstr>
      <vt:lpstr>RT3_放射線透過試験_レベル３_ST_ET</vt:lpstr>
      <vt:lpstr>RT3_放射線透過試験_レベル３_ST_LT</vt:lpstr>
      <vt:lpstr>RT3_放射線透過試験_レベル３_ST_MT</vt:lpstr>
      <vt:lpstr>RT3_放射線透過試験_レベル３_ST_PT</vt:lpstr>
      <vt:lpstr>RT3_放射線透過試験_レベル３_ST_TT</vt:lpstr>
      <vt:lpstr>RT3_放射線透過試験_レベル３_ST_UT</vt:lpstr>
      <vt:lpstr>RT3_放射線透過試験_レベル３_TT</vt:lpstr>
      <vt:lpstr>RT3_放射線透過試験_レベル３_TT_ET</vt:lpstr>
      <vt:lpstr>RT3_放射線透過試験_レベル３_TT_LT</vt:lpstr>
      <vt:lpstr>RT3_放射線透過試験_レベル３_TT_MT</vt:lpstr>
      <vt:lpstr>RT3_放射線透過試験_レベル３_TT_PT</vt:lpstr>
      <vt:lpstr>RT3_放射線透過試験_レベル３_TT_ST</vt:lpstr>
      <vt:lpstr>RT3_放射線透過試験_レベル３_TT_UT</vt:lpstr>
      <vt:lpstr>RT3_放射線透過試験_レベル３_UT</vt:lpstr>
      <vt:lpstr>RT3_放射線透過試験_レベル３_UT_ET</vt:lpstr>
      <vt:lpstr>RT3_放射線透過試験_レベル３_UT_LT</vt:lpstr>
      <vt:lpstr>RT3_放射線透過試験_レベル３_UT_MT</vt:lpstr>
      <vt:lpstr>RT3_放射線透過試験_レベル３_UT_PT</vt:lpstr>
      <vt:lpstr>RT3_放射線透過試験_レベル３_UT_ST</vt:lpstr>
      <vt:lpstr>RT3_放射線透過試験_レベル３_UT_TT</vt:lpstr>
      <vt:lpstr>ST3_ひずみゲージ試験_レベル３</vt:lpstr>
      <vt:lpstr>ST3_ひずみゲージ試験_レベル３_ET</vt:lpstr>
      <vt:lpstr>ST3_ひずみゲージ試験_レベル３_ET_LT</vt:lpstr>
      <vt:lpstr>ST3_ひずみゲージ試験_レベル３_ET_MT</vt:lpstr>
      <vt:lpstr>ST3_ひずみゲージ試験_レベル３_ET_PT</vt:lpstr>
      <vt:lpstr>ST3_ひずみゲージ試験_レベル３_ET_RT</vt:lpstr>
      <vt:lpstr>ST3_ひずみゲージ試験_レベル３_ET_TT</vt:lpstr>
      <vt:lpstr>ST3_ひずみゲージ試験_レベル３_ET_UT</vt:lpstr>
      <vt:lpstr>ST3_ひずみゲージ試験_レベル３_LT</vt:lpstr>
      <vt:lpstr>ST3_ひずみゲージ試験_レベル３_LT_ET</vt:lpstr>
      <vt:lpstr>ST3_ひずみゲージ試験_レベル３_LT_MT</vt:lpstr>
      <vt:lpstr>ST3_ひずみゲージ試験_レベル３_LT_PT</vt:lpstr>
      <vt:lpstr>ST3_ひずみゲージ試験_レベル３_LT_RT</vt:lpstr>
      <vt:lpstr>ST3_ひずみゲージ試験_レベル３_LT_TT</vt:lpstr>
      <vt:lpstr>ST3_ひずみゲージ試験_レベル３_LT_UT</vt:lpstr>
      <vt:lpstr>ST3_ひずみゲージ試験_レベル３_MT</vt:lpstr>
      <vt:lpstr>ST3_ひずみゲージ試験_レベル３_MT_ET</vt:lpstr>
      <vt:lpstr>ST3_ひずみゲージ試験_レベル３_MT_LT</vt:lpstr>
      <vt:lpstr>ST3_ひずみゲージ試験_レベル３_MT_PT</vt:lpstr>
      <vt:lpstr>ST3_ひずみゲージ試験_レベル３_MT_RT</vt:lpstr>
      <vt:lpstr>ST3_ひずみゲージ試験_レベル３_MT_TT</vt:lpstr>
      <vt:lpstr>ST3_ひずみゲージ試験_レベル３_MT_UT</vt:lpstr>
      <vt:lpstr>ST3_ひずみゲージ試験_レベル３_PT</vt:lpstr>
      <vt:lpstr>ST3_ひずみゲージ試験_レベル３_PT_ET</vt:lpstr>
      <vt:lpstr>ST3_ひずみゲージ試験_レベル３_PT_LT</vt:lpstr>
      <vt:lpstr>ST3_ひずみゲージ試験_レベル３_PT_MT</vt:lpstr>
      <vt:lpstr>ST3_ひずみゲージ試験_レベル３_PT_RT</vt:lpstr>
      <vt:lpstr>ST3_ひずみゲージ試験_レベル３_PT_TT</vt:lpstr>
      <vt:lpstr>ST3_ひずみゲージ試験_レベル３_PT_UT</vt:lpstr>
      <vt:lpstr>ST3_ひずみゲージ試験_レベル３_RT</vt:lpstr>
      <vt:lpstr>ST3_ひずみゲージ試験_レベル３_RT_ET</vt:lpstr>
      <vt:lpstr>ST3_ひずみゲージ試験_レベル３_RT_LT</vt:lpstr>
      <vt:lpstr>ST3_ひずみゲージ試験_レベル３_RT_MT</vt:lpstr>
      <vt:lpstr>ST3_ひずみゲージ試験_レベル３_RT_PT</vt:lpstr>
      <vt:lpstr>ST3_ひずみゲージ試験_レベル３_RT_TT</vt:lpstr>
      <vt:lpstr>ST3_ひずみゲージ試験_レベル３_RT_UT</vt:lpstr>
      <vt:lpstr>ST3_ひずみゲージ試験_レベル３_TT</vt:lpstr>
      <vt:lpstr>ST3_ひずみゲージ試験_レベル３_TT_ET</vt:lpstr>
      <vt:lpstr>ST3_ひずみゲージ試験_レベル３_TT_LT</vt:lpstr>
      <vt:lpstr>ST3_ひずみゲージ試験_レベル３_TT_MT</vt:lpstr>
      <vt:lpstr>ST3_ひずみゲージ試験_レベル３_TT_PT</vt:lpstr>
      <vt:lpstr>ST3_ひずみゲージ試験_レベル３_TT_RT</vt:lpstr>
      <vt:lpstr>ST3_ひずみゲージ試験_レベル３_TT_UT</vt:lpstr>
      <vt:lpstr>ST3_ひずみゲージ試験_レベル３_UT</vt:lpstr>
      <vt:lpstr>ST3_ひずみゲージ試験_レベル３_UT_ET</vt:lpstr>
      <vt:lpstr>ST3_ひずみゲージ試験_レベル３_UT_LT</vt:lpstr>
      <vt:lpstr>ST3_ひずみゲージ試験_レベル３_UT_MT</vt:lpstr>
      <vt:lpstr>ST3_ひずみゲージ試験_レベル３_UT_PT</vt:lpstr>
      <vt:lpstr>ST3_ひずみゲージ試験_レベル３_UT_RT</vt:lpstr>
      <vt:lpstr>ST3_ひずみゲージ試験_レベル３_UT_TT</vt:lpstr>
      <vt:lpstr>TT1_赤外線サーモグラフィ試験_レベル１</vt:lpstr>
      <vt:lpstr>TT2_赤外線サーモグラフィ試験_レベル２</vt:lpstr>
      <vt:lpstr>TT3_赤外線サーモグラフィ試験_レベル３</vt:lpstr>
      <vt:lpstr>TT3_赤外線サーモグラフィ試験_レベル３_ET</vt:lpstr>
      <vt:lpstr>TT3_赤外線サーモグラフィ試験_レベル３_ET_LT</vt:lpstr>
      <vt:lpstr>TT3_赤外線サーモグラフィ試験_レベル３_ET_MT</vt:lpstr>
      <vt:lpstr>TT3_赤外線サーモグラフィ試験_レベル３_ET_PT</vt:lpstr>
      <vt:lpstr>TT3_赤外線サーモグラフィ試験_レベル３_ET_RT</vt:lpstr>
      <vt:lpstr>TT3_赤外線サーモグラフィ試験_レベル３_ET_ST</vt:lpstr>
      <vt:lpstr>TT3_赤外線サーモグラフィ試験_レベル３_ET_UT</vt:lpstr>
      <vt:lpstr>TT3_赤外線サーモグラフィ試験_レベル３_LT</vt:lpstr>
      <vt:lpstr>TT3_赤外線サーモグラフィ試験_レベル３_LT_ET</vt:lpstr>
      <vt:lpstr>TT3_赤外線サーモグラフィ試験_レベル３_LT_MT</vt:lpstr>
      <vt:lpstr>TT3_赤外線サーモグラフィ試験_レベル３_LT_PT</vt:lpstr>
      <vt:lpstr>TT3_赤外線サーモグラフィ試験_レベル３_LT_RT</vt:lpstr>
      <vt:lpstr>TT3_赤外線サーモグラフィ試験_レベル３_LT_ST</vt:lpstr>
      <vt:lpstr>TT3_赤外線サーモグラフィ試験_レベル３_LT_UT</vt:lpstr>
      <vt:lpstr>TT3_赤外線サーモグラフィ試験_レベル３_MT</vt:lpstr>
      <vt:lpstr>TT3_赤外線サーモグラフィ試験_レベル３_MT_ET</vt:lpstr>
      <vt:lpstr>TT3_赤外線サーモグラフィ試験_レベル３_MT_LT</vt:lpstr>
      <vt:lpstr>TT3_赤外線サーモグラフィ試験_レベル３_MT_PT</vt:lpstr>
      <vt:lpstr>TT3_赤外線サーモグラフィ試験_レベル３_MT_RT</vt:lpstr>
      <vt:lpstr>TT3_赤外線サーモグラフィ試験_レベル３_MT_ST</vt:lpstr>
      <vt:lpstr>TT3_赤外線サーモグラフィ試験_レベル３_MT_UT</vt:lpstr>
      <vt:lpstr>TT3_赤外線サーモグラフィ試験_レベル３_PT</vt:lpstr>
      <vt:lpstr>TT3_赤外線サーモグラフィ試験_レベル３_PT_ET</vt:lpstr>
      <vt:lpstr>TT3_赤外線サーモグラフィ試験_レベル３_PT_LT</vt:lpstr>
      <vt:lpstr>TT3_赤外線サーモグラフィ試験_レベル３_PT_MT</vt:lpstr>
      <vt:lpstr>TT3_赤外線サーモグラフィ試験_レベル３_PT_RT</vt:lpstr>
      <vt:lpstr>TT3_赤外線サーモグラフィ試験_レベル３_PT_ST</vt:lpstr>
      <vt:lpstr>TT3_赤外線サーモグラフィ試験_レベル３_PT_UT</vt:lpstr>
      <vt:lpstr>TT3_赤外線サーモグラフィ試験_レベル３_RT</vt:lpstr>
      <vt:lpstr>TT3_赤外線サーモグラフィ試験_レベル３_RT_ET</vt:lpstr>
      <vt:lpstr>TT3_赤外線サーモグラフィ試験_レベル３_RT_LT</vt:lpstr>
      <vt:lpstr>TT3_赤外線サーモグラフィ試験_レベル３_RT_MT</vt:lpstr>
      <vt:lpstr>TT3_赤外線サーモグラフィ試験_レベル３_RT_PT</vt:lpstr>
      <vt:lpstr>TT3_赤外線サーモグラフィ試験_レベル３_RT_ST</vt:lpstr>
      <vt:lpstr>TT3_赤外線サーモグラフィ試験_レベル３_RT_UT</vt:lpstr>
      <vt:lpstr>TT3_赤外線サーモグラフィ試験_レベル３_TT</vt:lpstr>
      <vt:lpstr>TT3_赤外線サーモグラフィ試験_レベル３_TT_ET</vt:lpstr>
      <vt:lpstr>TT3_赤外線サーモグラフィ試験_レベル３_TT_LT</vt:lpstr>
      <vt:lpstr>TT3_赤外線サーモグラフィ試験_レベル３_TT_MT</vt:lpstr>
      <vt:lpstr>TT3_赤外線サーモグラフィ試験_レベル３_TT_PT</vt:lpstr>
      <vt:lpstr>TT3_赤外線サーモグラフィ試験_レベル３_TT_RT</vt:lpstr>
      <vt:lpstr>TT3_赤外線サーモグラフィ試験_レベル３_TT_UT</vt:lpstr>
      <vt:lpstr>TT3_赤外線サーモグラフィ試験_レベル３_UT</vt:lpstr>
      <vt:lpstr>TT3_赤外線サーモグラフィ試験_レベル３_UT_ET</vt:lpstr>
      <vt:lpstr>TT3_赤外線サーモグラフィ試験_レベル３_UT_LT</vt:lpstr>
      <vt:lpstr>TT3_赤外線サーモグラフィ試験_レベル３_UT_MT</vt:lpstr>
      <vt:lpstr>TT3_赤外線サーモグラフィ試験_レベル３_UT_PT</vt:lpstr>
      <vt:lpstr>TT3_赤外線サーモグラフィ試験_レベル３_UT_RT</vt:lpstr>
      <vt:lpstr>TT3_赤外線サーモグラフィ試験_レベル３_UT_ST</vt:lpstr>
      <vt:lpstr>UT1_超音波探傷試験_レベル１</vt:lpstr>
      <vt:lpstr>UT2_超音波探傷試験_レベル２</vt:lpstr>
      <vt:lpstr>UT3_超音波探傷試験_レベル３</vt:lpstr>
      <vt:lpstr>UT3_超音波探傷試験_レベル３_ET</vt:lpstr>
      <vt:lpstr>UT3_超音波探傷試験_レベル３_ET_LT</vt:lpstr>
      <vt:lpstr>UT3_超音波探傷試験_レベル３_ET_MT</vt:lpstr>
      <vt:lpstr>UT3_超音波探傷試験_レベル３_ET_PT</vt:lpstr>
      <vt:lpstr>UT3_超音波探傷試験_レベル３_ET_RT</vt:lpstr>
      <vt:lpstr>UT3_超音波探傷試験_レベル３_ET_ST</vt:lpstr>
      <vt:lpstr>UT3_超音波探傷試験_レベル３_ET_TT</vt:lpstr>
      <vt:lpstr>UT3_超音波探傷試験_レベル３_LT</vt:lpstr>
      <vt:lpstr>UT3_超音波探傷試験_レベル３_LT_ET</vt:lpstr>
      <vt:lpstr>UT3_超音波探傷試験_レベル３_LT_MT</vt:lpstr>
      <vt:lpstr>UT3_超音波探傷試験_レベル３_LT_PT</vt:lpstr>
      <vt:lpstr>UT3_超音波探傷試験_レベル３_LT_RT</vt:lpstr>
      <vt:lpstr>UT3_超音波探傷試験_レベル３_LT_ST</vt:lpstr>
      <vt:lpstr>UT3_超音波探傷試験_レベル３_LT_TT</vt:lpstr>
      <vt:lpstr>UT3_超音波探傷試験_レベル３_MT</vt:lpstr>
      <vt:lpstr>UT3_超音波探傷試験_レベル３_MT_ET</vt:lpstr>
      <vt:lpstr>UT3_超音波探傷試験_レベル３_MT_LT</vt:lpstr>
      <vt:lpstr>UT3_超音波探傷試験_レベル３_MT_PT</vt:lpstr>
      <vt:lpstr>UT3_超音波探傷試験_レベル３_MT_RT</vt:lpstr>
      <vt:lpstr>UT3_超音波探傷試験_レベル３_MT_ST</vt:lpstr>
      <vt:lpstr>UT3_超音波探傷試験_レベル３_MT_TT</vt:lpstr>
      <vt:lpstr>UT3_超音波探傷試験_レベル３_PT</vt:lpstr>
      <vt:lpstr>UT3_超音波探傷試験_レベル３_PT_ET</vt:lpstr>
      <vt:lpstr>UT3_超音波探傷試験_レベル３_PT_LT</vt:lpstr>
      <vt:lpstr>UT3_超音波探傷試験_レベル３_PT_MT</vt:lpstr>
      <vt:lpstr>UT3_超音波探傷試験_レベル３_PT_RT</vt:lpstr>
      <vt:lpstr>UT3_超音波探傷試験_レベル３_PT_ST</vt:lpstr>
      <vt:lpstr>UT3_超音波探傷試験_レベル３_PT_TT</vt:lpstr>
      <vt:lpstr>UT3_超音波探傷試験_レベル３_RT</vt:lpstr>
      <vt:lpstr>UT3_超音波探傷試験_レベル３_RT_ET</vt:lpstr>
      <vt:lpstr>UT3_超音波探傷試験_レベル３_RT_LT</vt:lpstr>
      <vt:lpstr>UT3_超音波探傷試験_レベル３_RT_MT</vt:lpstr>
      <vt:lpstr>UT3_超音波探傷試験_レベル３_RT_PT</vt:lpstr>
      <vt:lpstr>UT3_超音波探傷試験_レベル３_RT_ST</vt:lpstr>
      <vt:lpstr>UT3_超音波探傷試験_レベル３_RT_TT</vt:lpstr>
      <vt:lpstr>UT3_超音波探傷試験_レベル３_ST</vt:lpstr>
      <vt:lpstr>UT3_超音波探傷試験_レベル３_ST_ET</vt:lpstr>
      <vt:lpstr>UT3_超音波探傷試験_レベル３_ST_LT</vt:lpstr>
      <vt:lpstr>UT3_超音波探傷試験_レベル３_ST_MT</vt:lpstr>
      <vt:lpstr>UT3_超音波探傷試験_レベル３_ST_PT</vt:lpstr>
      <vt:lpstr>UT3_超音波探傷試験_レベル３_ST_RT</vt:lpstr>
      <vt:lpstr>UT3_超音波探傷試験_レベル３_ST_TT</vt:lpstr>
      <vt:lpstr>UT3_超音波探傷試験_レベル３_TT</vt:lpstr>
      <vt:lpstr>UT3_超音波探傷試験_レベル３_TT_ET</vt:lpstr>
      <vt:lpstr>UT3_超音波探傷試験_レベル３_TT_LT</vt:lpstr>
      <vt:lpstr>UT3_超音波探傷試験_レベル３_TT_MT</vt:lpstr>
      <vt:lpstr>UT3_超音波探傷試験_レベル３_TT_PT</vt:lpstr>
      <vt:lpstr>UT3_超音波探傷試験_レベル３_TT_RT</vt:lpstr>
      <vt:lpstr>UT3_超音波探傷試験_レベル３_TT_ST</vt:lpstr>
      <vt:lpstr>レベル</vt:lpstr>
      <vt:lpstr>レベル1・2で印刷</vt:lpstr>
      <vt:lpstr>レベル１試験種別</vt:lpstr>
      <vt:lpstr>レベル２試験種別</vt:lpstr>
      <vt:lpstr>レベル3で印刷</vt:lpstr>
      <vt:lpstr>レベル３試験種別</vt:lpstr>
      <vt:lpstr>一次試験受験地区_レベル１_秋</vt:lpstr>
      <vt:lpstr>一次試験受験地区_レベル１_春</vt:lpstr>
      <vt:lpstr>一次試験受験地区_レベル２_秋</vt:lpstr>
      <vt:lpstr>一次試験受験地区_レベル２_春</vt:lpstr>
      <vt:lpstr>一次試験受験地区_レベル３_秋</vt:lpstr>
      <vt:lpstr>一次試験受験地区_レベル３_春</vt:lpstr>
      <vt:lpstr>一次新規レベル１</vt:lpstr>
      <vt:lpstr>一次新規レベル２</vt:lpstr>
      <vt:lpstr>一次新規レベル３</vt:lpstr>
      <vt:lpstr>基礎試験合格有効期限_期</vt:lpstr>
      <vt:lpstr>業種_出力表示用</vt:lpstr>
      <vt:lpstr>訓練時間</vt:lpstr>
      <vt:lpstr>現有資格の認証番号_レベル1</vt:lpstr>
      <vt:lpstr>現有資格の認証番号_レベル2</vt:lpstr>
      <vt:lpstr>現有資格の認証番号_レベル3</vt:lpstr>
      <vt:lpstr>誤り</vt:lpstr>
      <vt:lpstr>試験種別</vt:lpstr>
      <vt:lpstr>書類送付先指定_出力表示用</vt:lpstr>
      <vt:lpstr>性別_出力表示用</vt:lpstr>
      <vt:lpstr>透明</vt:lpstr>
      <vt:lpstr>二次試験受験地区_ET1_渦電流探傷試験_レベル１</vt:lpstr>
      <vt:lpstr>二次試験受験地区_ET2_渦電流探傷試験_レベル２</vt:lpstr>
      <vt:lpstr>二次試験受験地区_ET3_渦電流探傷試験_レベル３</vt:lpstr>
      <vt:lpstr>二次試験受験地区_LT1_漏れ試験_レベル１</vt:lpstr>
      <vt:lpstr>二次試験受験地区_LT2_漏れ試験_レベル２</vt:lpstr>
      <vt:lpstr>二次試験受験地区_LT3_漏れ試験_レベル３</vt:lpstr>
      <vt:lpstr>二次試験受験地区_ME1_通電法磁気探傷検査_レベル１</vt:lpstr>
      <vt:lpstr>二次試験受験地区_MT1_磁気探傷試験_レベル１</vt:lpstr>
      <vt:lpstr>二次試験受験地区_MT2_磁気探傷試験_レベル２</vt:lpstr>
      <vt:lpstr>二次試験受験地区_MT3_磁気探傷試験_レベル３</vt:lpstr>
      <vt:lpstr>二次試験受験地区_MY1_極間法磁気探傷検査_レベル１</vt:lpstr>
      <vt:lpstr>二次試験受験地区_MY2_極間法磁気探傷検査_レベル２</vt:lpstr>
      <vt:lpstr>二次試験受験地区_PD1_溶剤除去性浸透探傷検査_レベル１</vt:lpstr>
      <vt:lpstr>二次試験受験地区_PD2_溶剤除去性浸透探傷検査_レベル２</vt:lpstr>
      <vt:lpstr>二次試験受験地区_PT1_浸透探傷試験_レベル１</vt:lpstr>
      <vt:lpstr>二次試験受験地区_PT2_浸透探傷試験_レベル２</vt:lpstr>
      <vt:lpstr>二次試験受験地区_PT3_浸透探傷試験_レベル３</vt:lpstr>
      <vt:lpstr>二次試験受験地区_RT1_放射線透過試験_レベル１</vt:lpstr>
      <vt:lpstr>二次試験受験地区_RT2_放射線透過試験_レベル２</vt:lpstr>
      <vt:lpstr>二次試験受験地区_RT3_放射線透過試験_レベル３</vt:lpstr>
      <vt:lpstr>二次試験受験地区_ST1_ひずみゲージ試験_レベル１</vt:lpstr>
      <vt:lpstr>二次試験受験地区_ST2_ひずみゲージ試験_レベル２</vt:lpstr>
      <vt:lpstr>二次試験受験地区_ST3_ひずみゲージ試験_レベル３</vt:lpstr>
      <vt:lpstr>二次試験受験地区_TT1_赤外線サーモグラフィ試験_レベル１</vt:lpstr>
      <vt:lpstr>二次試験受験地区_TT2_赤外線サーモグラフィ試験_レベル２</vt:lpstr>
      <vt:lpstr>二次試験受験地区_TT3_赤外線サーモグラフィ試験_レベル３</vt:lpstr>
      <vt:lpstr>二次試験受験地区_UM1_超音波厚さ測定_レベル１</vt:lpstr>
      <vt:lpstr>二次試験受験地区_UT1_超音波探傷試験_レベル１</vt:lpstr>
      <vt:lpstr>二次試験受験地区_UT2_超音波探傷試験_レベル２</vt:lpstr>
      <vt:lpstr>二次試験受験地区_UT3_超音波探傷試験_レベル３</vt:lpstr>
      <vt:lpstr>二次新規レベル３レベル３</vt:lpstr>
      <vt:lpstr>未入力</vt:lpstr>
    </vt:vector>
  </TitlesOfParts>
  <Company>日本非破壊検査協会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日本非破壊検査協会</dc:creator>
  <cp:lastModifiedBy>PC172</cp:lastModifiedBy>
  <cp:lastPrinted>2026-01-28T07:53:02Z</cp:lastPrinted>
  <dcterms:created xsi:type="dcterms:W3CDTF">2022-11-11T00:37:26Z</dcterms:created>
  <dcterms:modified xsi:type="dcterms:W3CDTF">2026-01-28T09:14:30Z</dcterms:modified>
</cp:coreProperties>
</file>